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718" activeTab="0"/>
  </bookViews>
  <sheets>
    <sheet name="таблица СЭР 2021" sheetId="1" r:id="rId1"/>
  </sheets>
  <definedNames>
    <definedName name="Excel_BuiltIn_Print_Area" localSheetId="0">'таблица СЭР 2021'!$A$1:$C$164</definedName>
    <definedName name="Excel_BuiltIn_Print_Titles" localSheetId="0">'таблица СЭР 2021'!$A$2:$FV$2</definedName>
    <definedName name="Excel_BuiltIn_Print_Titles" localSheetId="0">'таблица СЭР 2021'!$A$2:$FS$2</definedName>
    <definedName name="_xlnm.Print_Titles" localSheetId="0">'таблица СЭР 2021'!$2:$2</definedName>
    <definedName name="_xlnm.Print_Area" localSheetId="0">'таблица СЭР 2021'!$A$1:$C$164</definedName>
  </definedNames>
  <calcPr fullCalcOnLoad="1"/>
</workbook>
</file>

<file path=xl/sharedStrings.xml><?xml version="1.0" encoding="utf-8"?>
<sst xmlns="http://schemas.openxmlformats.org/spreadsheetml/2006/main" count="177" uniqueCount="147">
  <si>
    <t>Наименование показателя</t>
  </si>
  <si>
    <t>Январь-июнь
2021 года</t>
  </si>
  <si>
    <t>Темп роста к  январю-июню 2020 года</t>
  </si>
  <si>
    <t>юридические лица</t>
  </si>
  <si>
    <t>индивидуальные предприниматели</t>
  </si>
  <si>
    <t>Оборот крупных и средних предприятий города Орла по всем видам экономической деятельности, млн.рублей</t>
  </si>
  <si>
    <r>
      <t xml:space="preserve">Отгружено товаров </t>
    </r>
    <r>
      <rPr>
        <b/>
        <u val="single"/>
        <sz val="11"/>
        <color indexed="48"/>
        <rFont val="Arial"/>
        <family val="2"/>
      </rPr>
      <t>собственного производства</t>
    </r>
    <r>
      <rPr>
        <b/>
        <sz val="11"/>
        <color indexed="48"/>
        <rFont val="Arial"/>
        <family val="2"/>
      </rPr>
      <t xml:space="preserve">, выполнено работ, и услуг собственными силами, </t>
    </r>
    <r>
      <rPr>
        <b/>
        <u val="single"/>
        <sz val="11"/>
        <color indexed="48"/>
        <rFont val="Arial"/>
        <family val="2"/>
      </rPr>
      <t>во всех видах экономической деятельности</t>
    </r>
    <r>
      <rPr>
        <b/>
        <sz val="11"/>
        <color indexed="48"/>
        <rFont val="Arial"/>
        <family val="2"/>
      </rPr>
      <t>, млн. руб.</t>
    </r>
  </si>
  <si>
    <t>Промышленность</t>
  </si>
  <si>
    <r>
      <t xml:space="preserve">Отгружено товаров собственного производства (по крупным и средним предприятиям </t>
    </r>
    <r>
      <rPr>
        <b/>
        <sz val="11"/>
        <rFont val="Arial"/>
        <family val="2"/>
      </rPr>
      <t>промышленности</t>
    </r>
    <r>
      <rPr>
        <sz val="11"/>
        <rFont val="Arial"/>
        <family val="2"/>
      </rPr>
      <t>), млн. руб.</t>
    </r>
  </si>
  <si>
    <t>в том числе:</t>
  </si>
  <si>
    <t>водоснабжение; водоотведение, организация сбора и утилизации отходов, деятельность по ликвидации загрязнений</t>
  </si>
  <si>
    <t>обеспечение электрической энергией, газом и паром; кондиционирование воздуха</t>
  </si>
  <si>
    <t>обрабатывающие производства</t>
  </si>
  <si>
    <t xml:space="preserve">    в том числе:</t>
  </si>
  <si>
    <t>производство пищевых продуктов</t>
  </si>
  <si>
    <t>производство одежды</t>
  </si>
  <si>
    <t>производство резиновых и пластмассовых изделий</t>
  </si>
  <si>
    <t>производство химических веществ и химических продуктов</t>
  </si>
  <si>
    <t>производство прочей неметаллической минеральной продукции</t>
  </si>
  <si>
    <t>…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</si>
  <si>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</si>
  <si>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</si>
  <si>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машин и оборудования, не включенных в другие группировки</t>
  </si>
  <si>
    <t>производство электрического оборудования</t>
  </si>
  <si>
    <t>Индекс цен предприятий - производителей на промышленную продукцию (к соответствующему периоду предудыщего года)</t>
  </si>
  <si>
    <t>Инвестиции в основной капитал (отчетность ежеквартальная)</t>
  </si>
  <si>
    <t>2 кв. 2021 года</t>
  </si>
  <si>
    <t>Инвестиции в основной капитал, млн. руб.</t>
  </si>
  <si>
    <t>жилищное строительство</t>
  </si>
  <si>
    <t>инвестиции  по источникам финансирования:</t>
  </si>
  <si>
    <t>бюджетные инвестиции</t>
  </si>
  <si>
    <t>внебюджетные фонды</t>
  </si>
  <si>
    <t>частные инвестиции</t>
  </si>
  <si>
    <t>Строительство</t>
  </si>
  <si>
    <t>Объем подрядных работ в строительстве по крупным и средним предприятиям, млн. руб.</t>
  </si>
  <si>
    <t>Введено в действие общей площади  жилых домов, тыс. кв. м</t>
  </si>
  <si>
    <t>Средняя стоимость строительства 1 кв. м общей площади отдельно стоящих жилых домов квартирного типа без пристроек, надстроек и встроенных помещений, рублей</t>
  </si>
  <si>
    <t>Потребительский рынок</t>
  </si>
  <si>
    <t>Оборот розничной торговли по крупным и средним организациям, млн. руб.</t>
  </si>
  <si>
    <t>непродовольственные товары</t>
  </si>
  <si>
    <t>продовольственные товары</t>
  </si>
  <si>
    <t>Оборот общественного питания по крупным и средним организациям, млн. руб.</t>
  </si>
  <si>
    <t>Транспорт</t>
  </si>
  <si>
    <t>Перевезено грузов крупными и средними предприятиями на коммерческой основе, тыс. тонн</t>
  </si>
  <si>
    <t>Грузооборот автомобильного транспорта (по крупным и средним предприятиям), тыс. тонно-км</t>
  </si>
  <si>
    <t xml:space="preserve">Финансы </t>
  </si>
  <si>
    <t>Прибыль рентабельных предприятий (по крупным и средним предприятиям), млн. руб.</t>
  </si>
  <si>
    <t>в 1,7 р.</t>
  </si>
  <si>
    <t>Удельный вес прибыльных организаций</t>
  </si>
  <si>
    <t>Убыток (по крупным и средним организациям), млн. руб.</t>
  </si>
  <si>
    <t>Удельный вес убыточных организаций</t>
  </si>
  <si>
    <t>Сальдированный финансовый результат (прибыль-убыток) по крупным и средним предприятиям, млн.руб.</t>
  </si>
  <si>
    <t>Налоги и сборы</t>
  </si>
  <si>
    <t>Поступление налогов и сборов в бюджетную систему РФ по городу Орлу, всего, млн.руб.</t>
  </si>
  <si>
    <t xml:space="preserve">  из них:</t>
  </si>
  <si>
    <t xml:space="preserve">  в территориальный бюджет</t>
  </si>
  <si>
    <t xml:space="preserve">     в том числе в бюджет города</t>
  </si>
  <si>
    <t>Поступление основных налогов, млн. руб.:</t>
  </si>
  <si>
    <t>Налог на прибыль</t>
  </si>
  <si>
    <t>НДФЛ</t>
  </si>
  <si>
    <t>НДС</t>
  </si>
  <si>
    <t>Акцизы</t>
  </si>
  <si>
    <t>Налоги на имущество</t>
  </si>
  <si>
    <t>транспортный налог</t>
  </si>
  <si>
    <t>налог на имущество организаций</t>
  </si>
  <si>
    <t>земельный налог</t>
  </si>
  <si>
    <t>налог на имущество физлиц</t>
  </si>
  <si>
    <t>Специализированные режимы (основные плательщики - ССМП) - всего,</t>
  </si>
  <si>
    <t>ЕНВД</t>
  </si>
  <si>
    <t>УСН</t>
  </si>
  <si>
    <t>патент</t>
  </si>
  <si>
    <t>сельхозналог</t>
  </si>
  <si>
    <t>Госпошлина</t>
  </si>
  <si>
    <t>Бюджет города</t>
  </si>
  <si>
    <t>Доходы, всего, млн. руб.</t>
  </si>
  <si>
    <t xml:space="preserve">налоговые и неналоговые доходы </t>
  </si>
  <si>
    <t>Расходы, всего, млн. руб.</t>
  </si>
  <si>
    <t xml:space="preserve">      в том числе:</t>
  </si>
  <si>
    <t>общегосударственные вопросы</t>
  </si>
  <si>
    <r>
      <t xml:space="preserve">национальная экономика </t>
    </r>
    <r>
      <rPr>
        <i/>
        <sz val="11"/>
        <rFont val="Arial"/>
        <family val="2"/>
      </rPr>
      <t>(дорожное хозяйство, транспорт)</t>
    </r>
  </si>
  <si>
    <t>жилищно-коммунальное хозяйство</t>
  </si>
  <si>
    <t>образование</t>
  </si>
  <si>
    <t>культура</t>
  </si>
  <si>
    <t>социальная политика</t>
  </si>
  <si>
    <t>физкультура и спорт</t>
  </si>
  <si>
    <t>процентные платежи по муниципальному долгу</t>
  </si>
  <si>
    <t>прочее</t>
  </si>
  <si>
    <t>х</t>
  </si>
  <si>
    <t>Занятость и безработица</t>
  </si>
  <si>
    <t xml:space="preserve">Среднесписочная численность работников по крупным и средним организациям, чел. </t>
  </si>
  <si>
    <r>
      <t xml:space="preserve">в том числе по видам деятельности </t>
    </r>
    <r>
      <rPr>
        <b/>
        <sz val="11"/>
        <color indexed="12"/>
        <rFont val="Arial"/>
        <family val="2"/>
      </rPr>
      <t>(отчетность квартальная) :</t>
    </r>
  </si>
  <si>
    <t>сельское,лесное хозяйство, охота, рыболовство и рыбоводство</t>
  </si>
  <si>
    <t>строительство</t>
  </si>
  <si>
    <t xml:space="preserve">торговля </t>
  </si>
  <si>
    <t>транспортировка и хранение</t>
  </si>
  <si>
    <t>деятельность гостиниц и и предприятий общепита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</si>
  <si>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</si>
  <si>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</si>
  <si>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</si>
  <si>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</si>
  <si>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</si>
  <si>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</si>
  <si>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</si>
  <si>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</si>
  <si>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</si>
  <si>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Безработица официальная на конец периода, чел.</t>
  </si>
  <si>
    <t xml:space="preserve">Доходы населения, уровень жизни </t>
  </si>
  <si>
    <t>Среднемесячная начисленная заработная плата по крупным и средним предприятиям и организациям, руб.</t>
  </si>
  <si>
    <t>деятельность гостиниц и  предприятий общепита</t>
  </si>
  <si>
    <r>
      <t>Средний размер пенсии на конец периода, руб.</t>
    </r>
    <r>
      <rPr>
        <sz val="11"/>
        <color indexed="48"/>
        <rFont val="Arial"/>
        <family val="2"/>
      </rPr>
      <t xml:space="preserve"> </t>
    </r>
    <r>
      <rPr>
        <b/>
        <sz val="11"/>
        <color indexed="48"/>
        <rFont val="Arial"/>
        <family val="2"/>
      </rPr>
      <t>(отчетность квартальная)</t>
    </r>
  </si>
  <si>
    <r>
      <t xml:space="preserve">Сводный индекс потребительских цен по всем товарам и услугам </t>
    </r>
    <r>
      <rPr>
        <b/>
        <sz val="11"/>
        <rFont val="Arial"/>
        <family val="2"/>
      </rPr>
      <t>(отчетный месяц к декабрю предыдущего года)</t>
    </r>
  </si>
  <si>
    <t>отдельно по платным услугам</t>
  </si>
  <si>
    <t>по продовольственным товарам</t>
  </si>
  <si>
    <t>по непродовольственным товарам</t>
  </si>
  <si>
    <r>
      <t xml:space="preserve">Индекс потребительских цен за истекший период 
</t>
    </r>
    <r>
      <rPr>
        <b/>
        <sz val="11"/>
        <rFont val="Arial"/>
        <family val="2"/>
      </rPr>
      <t>с начала года к соответствующему периоду предыдущего года</t>
    </r>
    <r>
      <rPr>
        <sz val="11"/>
        <rFont val="Arial"/>
        <family val="2"/>
      </rPr>
      <t xml:space="preserve"> </t>
    </r>
  </si>
  <si>
    <t>Демография</t>
  </si>
  <si>
    <r>
      <t>Численность постоянного населения</t>
    </r>
    <r>
      <rPr>
        <b/>
        <sz val="11"/>
        <color indexed="48"/>
        <rFont val="Arial"/>
        <family val="2"/>
      </rPr>
      <t xml:space="preserve"> на 1 января 2021 года</t>
    </r>
    <r>
      <rPr>
        <sz val="11"/>
        <rFont val="Arial"/>
        <family val="2"/>
      </rPr>
      <t>, тыс. чел.</t>
    </r>
  </si>
  <si>
    <t xml:space="preserve">Число родившихся по данным Орелстата, чел.
</t>
  </si>
  <si>
    <t>Число умерших , чел.</t>
  </si>
  <si>
    <t>Естественный прирост (-убыль) населения с начала года, чел.</t>
  </si>
  <si>
    <t>Миграция населения:</t>
  </si>
  <si>
    <t xml:space="preserve">   в том числе:</t>
  </si>
  <si>
    <t>прибыло</t>
  </si>
  <si>
    <t>выбыло</t>
  </si>
  <si>
    <t>Миграционный прирост (-убыль)</t>
  </si>
  <si>
    <r>
      <t>Расчетная численность постоянного населения (</t>
    </r>
    <r>
      <rPr>
        <i/>
        <u val="single"/>
        <sz val="11"/>
        <rFont val="Arial"/>
        <family val="2"/>
      </rPr>
      <t>по оценке</t>
    </r>
    <r>
      <rPr>
        <i/>
        <sz val="11"/>
        <rFont val="Arial"/>
        <family val="2"/>
      </rPr>
      <t xml:space="preserve"> с учётом естественного и миграционного прироста (-убыли), тыс. чел.</t>
    </r>
  </si>
  <si>
    <t>Число браков, ед.</t>
  </si>
  <si>
    <t>Число разводов, ед.</t>
  </si>
  <si>
    <t>на 1 июля 2021 года</t>
  </si>
  <si>
    <t>2,4 р.</t>
  </si>
  <si>
    <t>* АППГ - аналогичный показатель прошлого года</t>
  </si>
  <si>
    <t>в 2 р.</t>
  </si>
  <si>
    <t>АППГ*(-1099)</t>
  </si>
  <si>
    <t>АППГ*: (-763)</t>
  </si>
  <si>
    <t>МКД</t>
  </si>
  <si>
    <t>ИЖС</t>
  </si>
  <si>
    <t>индивидуальные жилые дома</t>
  </si>
  <si>
    <t>Количество квартир во введенных домах- всего</t>
  </si>
  <si>
    <t>-</t>
  </si>
  <si>
    <t>из них:</t>
  </si>
  <si>
    <t>количество хозяйствующих субъектов, зарегистрированных в АС ГС ОФСН Орелстата на конец периода - всего, ед.</t>
  </si>
  <si>
    <t>количество самозанятых (налогоплательщики НПД)</t>
  </si>
  <si>
    <t>Количество хозяйствующих субъектов в городе Орле - всего</t>
  </si>
  <si>
    <t>Принято работников на дополнительные введенные (созданные) рабочие места крупных, средних и некоммерческих предприятий и организаций, чел.</t>
  </si>
  <si>
    <t>Основные  показатели социально-экономического развития города Орла по оперативным данным Орелстата за 1 полугодие 2021 года</t>
  </si>
  <si>
    <t xml:space="preserve">в том числе по видам деятельности </t>
  </si>
  <si>
    <t xml:space="preserve">Численность пенсионеров, чел.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</si>
</sst>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  <numFmt numFmtId="166" formatCode="0.000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u val="single"/>
      <sz val="11"/>
      <color indexed="48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sz val="11"/>
      <color indexed="48"/>
      <name val="Arial"/>
      <family val="2"/>
    </font>
    <font>
      <i/>
      <u val="single"/>
      <sz val="11"/>
      <name val="Arial"/>
      <family val="2"/>
    </font>
    <font>
      <sz val="8"/>
      <name val="Arial Cyr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46">
    <xf numFmtId="0" fontId="0" fillId="0" borderId="0" xfId="0" applyAlignment="1">
      <alignment/>
    </xf>
    <xf numFmtId="2" fontId="18" fillId="0" borderId="0" xfId="0" applyNumberFormat="1" applyFont="1" applyFill="1" applyAlignment="1">
      <alignment vertical="top" wrapText="1"/>
    </xf>
    <xf numFmtId="2" fontId="23" fillId="0" borderId="0" xfId="0" applyNumberFormat="1" applyFont="1" applyFill="1" applyAlignment="1">
      <alignment vertical="top" wrapText="1"/>
    </xf>
    <xf numFmtId="2" fontId="25" fillId="0" borderId="0" xfId="0" applyNumberFormat="1" applyFont="1" applyFill="1" applyAlignment="1">
      <alignment vertical="top" wrapText="1"/>
    </xf>
    <xf numFmtId="2" fontId="18" fillId="0" borderId="0" xfId="0" applyNumberFormat="1" applyFont="1" applyFill="1" applyAlignment="1">
      <alignment horizontal="left" vertical="top" wrapText="1"/>
    </xf>
    <xf numFmtId="2" fontId="18" fillId="0" borderId="0" xfId="0" applyNumberFormat="1" applyFont="1" applyFill="1" applyBorder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18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left" vertical="top" wrapText="1"/>
    </xf>
    <xf numFmtId="1" fontId="18" fillId="0" borderId="10" xfId="0" applyNumberFormat="1" applyFont="1" applyFill="1" applyBorder="1" applyAlignment="1">
      <alignment horizontal="right" vertical="top" wrapText="1"/>
    </xf>
    <xf numFmtId="164" fontId="18" fillId="0" borderId="10" xfId="0" applyNumberFormat="1" applyFont="1" applyFill="1" applyBorder="1" applyAlignment="1">
      <alignment horizontal="right" vertical="top" wrapText="1"/>
    </xf>
    <xf numFmtId="2" fontId="18" fillId="0" borderId="10" xfId="0" applyNumberFormat="1" applyFont="1" applyFill="1" applyBorder="1" applyAlignment="1">
      <alignment horizontal="left" vertical="top" wrapText="1" indent="1"/>
    </xf>
    <xf numFmtId="1" fontId="18" fillId="0" borderId="10" xfId="0" applyNumberFormat="1" applyFont="1" applyFill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right" vertical="top" wrapText="1"/>
    </xf>
    <xf numFmtId="0" fontId="19" fillId="0" borderId="10" xfId="0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 wrapText="1"/>
    </xf>
    <xf numFmtId="2" fontId="21" fillId="0" borderId="10" xfId="0" applyNumberFormat="1" applyFont="1" applyFill="1" applyBorder="1" applyAlignment="1">
      <alignment vertical="top" wrapText="1"/>
    </xf>
    <xf numFmtId="165" fontId="18" fillId="0" borderId="10" xfId="0" applyNumberFormat="1" applyFont="1" applyFill="1" applyBorder="1" applyAlignment="1">
      <alignment horizontal="right" vertical="top" wrapText="1"/>
    </xf>
    <xf numFmtId="2" fontId="18" fillId="0" borderId="10" xfId="0" applyNumberFormat="1" applyFont="1" applyFill="1" applyBorder="1" applyAlignment="1">
      <alignment horizontal="left" vertical="top" wrapText="1"/>
    </xf>
    <xf numFmtId="2" fontId="18" fillId="0" borderId="10" xfId="0" applyNumberFormat="1" applyFont="1" applyFill="1" applyBorder="1" applyAlignment="1">
      <alignment vertical="top" wrapText="1"/>
    </xf>
    <xf numFmtId="2" fontId="29" fillId="0" borderId="10" xfId="0" applyNumberFormat="1" applyFont="1" applyFill="1" applyBorder="1" applyAlignment="1">
      <alignment horizontal="left" vertical="top" wrapText="1" indent="1"/>
    </xf>
    <xf numFmtId="2" fontId="24" fillId="0" borderId="10" xfId="0" applyNumberFormat="1" applyFont="1" applyFill="1" applyBorder="1" applyAlignment="1">
      <alignment horizontal="center" vertical="top" wrapText="1"/>
    </xf>
    <xf numFmtId="165" fontId="19" fillId="0" borderId="10" xfId="0" applyNumberFormat="1" applyFont="1" applyFill="1" applyBorder="1" applyAlignment="1">
      <alignment horizontal="right" vertical="top" wrapText="1"/>
    </xf>
    <xf numFmtId="164" fontId="19" fillId="0" borderId="10" xfId="0" applyNumberFormat="1" applyFont="1" applyFill="1" applyBorder="1" applyAlignment="1">
      <alignment horizontal="right" vertical="top" wrapText="1"/>
    </xf>
    <xf numFmtId="2" fontId="18" fillId="0" borderId="10" xfId="0" applyNumberFormat="1" applyFont="1" applyFill="1" applyBorder="1" applyAlignment="1">
      <alignment horizontal="left" vertical="top" wrapText="1" indent="2"/>
    </xf>
    <xf numFmtId="164" fontId="18" fillId="0" borderId="10" xfId="55" applyNumberFormat="1" applyFont="1" applyFill="1" applyBorder="1" applyAlignment="1" applyProtection="1">
      <alignment horizontal="right" vertical="top" wrapText="1"/>
      <protection/>
    </xf>
    <xf numFmtId="165" fontId="19" fillId="0" borderId="10" xfId="0" applyNumberFormat="1" applyFont="1" applyFill="1" applyBorder="1" applyAlignment="1">
      <alignment vertical="top" wrapText="1"/>
    </xf>
    <xf numFmtId="164" fontId="18" fillId="0" borderId="10" xfId="55" applyNumberFormat="1" applyFont="1" applyFill="1" applyBorder="1" applyAlignment="1" applyProtection="1">
      <alignment vertical="top" wrapText="1"/>
      <protection/>
    </xf>
    <xf numFmtId="2" fontId="25" fillId="0" borderId="10" xfId="0" applyNumberFormat="1" applyFont="1" applyFill="1" applyBorder="1" applyAlignment="1">
      <alignment horizontal="right" vertical="top" wrapText="1"/>
    </xf>
    <xf numFmtId="9" fontId="1" fillId="0" borderId="10" xfId="55" applyFill="1" applyBorder="1" applyAlignment="1">
      <alignment horizontal="right" vertical="top" wrapText="1"/>
    </xf>
    <xf numFmtId="165" fontId="18" fillId="0" borderId="10" xfId="0" applyNumberFormat="1" applyFont="1" applyFill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top" wrapText="1" indent="3"/>
    </xf>
    <xf numFmtId="2" fontId="19" fillId="0" borderId="10" xfId="0" applyNumberFormat="1" applyFont="1" applyFill="1" applyBorder="1" applyAlignment="1">
      <alignment horizontal="right" vertical="top" wrapText="1"/>
    </xf>
    <xf numFmtId="2" fontId="18" fillId="0" borderId="10" xfId="0" applyNumberFormat="1" applyFont="1" applyFill="1" applyBorder="1" applyAlignment="1">
      <alignment vertical="top" wrapText="1"/>
    </xf>
    <xf numFmtId="164" fontId="18" fillId="0" borderId="10" xfId="0" applyNumberFormat="1" applyFont="1" applyFill="1" applyBorder="1" applyAlignment="1">
      <alignment vertical="top" wrapText="1"/>
    </xf>
    <xf numFmtId="164" fontId="19" fillId="0" borderId="10" xfId="0" applyNumberFormat="1" applyFont="1" applyFill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2" fontId="23" fillId="0" borderId="10" xfId="0" applyNumberFormat="1" applyFont="1" applyFill="1" applyBorder="1" applyAlignment="1">
      <alignment vertical="top" wrapText="1"/>
    </xf>
    <xf numFmtId="1" fontId="23" fillId="0" borderId="10" xfId="0" applyNumberFormat="1" applyFont="1" applyFill="1" applyBorder="1" applyAlignment="1">
      <alignment horizontal="right" vertical="top" wrapText="1"/>
    </xf>
    <xf numFmtId="0" fontId="18" fillId="0" borderId="10" xfId="0" applyNumberFormat="1" applyFont="1" applyFill="1" applyBorder="1" applyAlignment="1">
      <alignment horizontal="left" vertical="top" wrapText="1" indent="4"/>
    </xf>
    <xf numFmtId="2" fontId="18" fillId="0" borderId="10" xfId="0" applyNumberFormat="1" applyFont="1" applyFill="1" applyBorder="1" applyAlignment="1">
      <alignment horizontal="left" vertical="top" wrapText="1" indent="4"/>
    </xf>
    <xf numFmtId="2" fontId="18" fillId="0" borderId="11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2"/>
  <sheetViews>
    <sheetView tabSelected="1" zoomScale="85" zoomScaleNormal="85" zoomScaleSheetLayoutView="115" workbookViewId="0" topLeftCell="A1">
      <pane ySplit="2" topLeftCell="BM3" activePane="bottomLeft" state="frozen"/>
      <selection pane="topLeft" activeCell="A1" sqref="A1"/>
      <selection pane="bottomLeft" activeCell="H5" sqref="H5"/>
    </sheetView>
  </sheetViews>
  <sheetFormatPr defaultColWidth="9.00390625" defaultRowHeight="12.75"/>
  <cols>
    <col min="1" max="1" width="61.50390625" style="1" customWidth="1"/>
    <col min="2" max="2" width="13.625" style="1" customWidth="1"/>
    <col min="3" max="3" width="17.25390625" style="1" customWidth="1"/>
    <col min="4" max="175" width="8.375" style="1" customWidth="1"/>
    <col min="176" max="178" width="11.50390625" style="6" customWidth="1"/>
    <col min="179" max="16384" width="11.50390625" style="7" customWidth="1"/>
  </cols>
  <sheetData>
    <row r="1" spans="1:3" ht="38.25" customHeight="1">
      <c r="A1" s="8" t="s">
        <v>144</v>
      </c>
      <c r="B1" s="8"/>
      <c r="C1" s="8"/>
    </row>
    <row r="2" spans="1:3" ht="48" customHeight="1">
      <c r="A2" s="9" t="s">
        <v>0</v>
      </c>
      <c r="B2" s="9" t="s">
        <v>1</v>
      </c>
      <c r="C2" s="9" t="s">
        <v>2</v>
      </c>
    </row>
    <row r="3" spans="1:3" ht="27">
      <c r="A3" s="10" t="s">
        <v>142</v>
      </c>
      <c r="B3" s="11">
        <f>B5+B9</f>
        <v>20246</v>
      </c>
      <c r="C3" s="12">
        <f>B3/16684</f>
        <v>1.2134979621193958</v>
      </c>
    </row>
    <row r="4" spans="1:3" ht="13.5">
      <c r="A4" s="10" t="s">
        <v>9</v>
      </c>
      <c r="B4" s="9"/>
      <c r="C4" s="9"/>
    </row>
    <row r="5" spans="1:3" ht="33.75" customHeight="1">
      <c r="A5" s="13" t="s">
        <v>140</v>
      </c>
      <c r="B5" s="14">
        <f>B7+B8</f>
        <v>15470</v>
      </c>
      <c r="C5" s="12">
        <f>B5/16684</f>
        <v>0.927235674898106</v>
      </c>
    </row>
    <row r="6" spans="1:3" ht="13.5">
      <c r="A6" s="43" t="s">
        <v>139</v>
      </c>
      <c r="B6" s="16"/>
      <c r="C6" s="16"/>
    </row>
    <row r="7" spans="1:3" ht="13.5">
      <c r="A7" s="43" t="s">
        <v>3</v>
      </c>
      <c r="B7" s="17">
        <v>7818</v>
      </c>
      <c r="C7" s="12">
        <f>B7/8028</f>
        <v>0.9738415545590433</v>
      </c>
    </row>
    <row r="8" spans="1:3" ht="13.5">
      <c r="A8" s="43" t="s">
        <v>4</v>
      </c>
      <c r="B8" s="17">
        <v>7652</v>
      </c>
      <c r="C8" s="12">
        <f>B8/8656</f>
        <v>0.884011090573013</v>
      </c>
    </row>
    <row r="9" spans="1:3" ht="21.75" customHeight="1">
      <c r="A9" s="13" t="s">
        <v>141</v>
      </c>
      <c r="B9" s="17">
        <v>4776</v>
      </c>
      <c r="C9" s="12" t="s">
        <v>138</v>
      </c>
    </row>
    <row r="10" spans="1:3" ht="45.75" customHeight="1">
      <c r="A10" s="18" t="s">
        <v>5</v>
      </c>
      <c r="B10" s="19">
        <v>116488.3992</v>
      </c>
      <c r="C10" s="12">
        <v>1.237</v>
      </c>
    </row>
    <row r="11" spans="1:3" ht="54.75">
      <c r="A11" s="18" t="s">
        <v>6</v>
      </c>
      <c r="B11" s="19">
        <v>52435.5891</v>
      </c>
      <c r="C11" s="12">
        <v>1.264</v>
      </c>
    </row>
    <row r="12" spans="1:3" ht="22.5" customHeight="1">
      <c r="A12" s="10" t="s">
        <v>7</v>
      </c>
      <c r="B12" s="15"/>
      <c r="C12" s="15"/>
    </row>
    <row r="13" spans="1:3" ht="38.25" customHeight="1">
      <c r="A13" s="20" t="s">
        <v>8</v>
      </c>
      <c r="B13" s="19">
        <f>B15+B16+B17</f>
        <v>39586.93</v>
      </c>
      <c r="C13" s="12">
        <f>B13/(B15/C15+B16/C16+B17/C17)</f>
        <v>1.4317945179104907</v>
      </c>
    </row>
    <row r="14" spans="1:3" ht="20.25" customHeight="1">
      <c r="A14" s="21" t="s">
        <v>9</v>
      </c>
      <c r="B14" s="15"/>
      <c r="C14" s="15"/>
    </row>
    <row r="15" spans="1:3" ht="36" customHeight="1">
      <c r="A15" s="20" t="s">
        <v>10</v>
      </c>
      <c r="B15" s="19">
        <v>1922.2888</v>
      </c>
      <c r="C15" s="12">
        <v>1.7</v>
      </c>
    </row>
    <row r="16" spans="1:3" ht="35.25" customHeight="1">
      <c r="A16" s="20" t="s">
        <v>11</v>
      </c>
      <c r="B16" s="15">
        <v>6083.1047</v>
      </c>
      <c r="C16" s="12">
        <v>1.143</v>
      </c>
    </row>
    <row r="17" spans="1:3" ht="18.75" customHeight="1">
      <c r="A17" s="20" t="s">
        <v>12</v>
      </c>
      <c r="B17" s="19">
        <v>31581.5365</v>
      </c>
      <c r="C17" s="12">
        <v>1.49</v>
      </c>
    </row>
    <row r="18" spans="1:3" ht="13.5">
      <c r="A18" s="20" t="s">
        <v>13</v>
      </c>
      <c r="B18" s="19"/>
      <c r="C18" s="15"/>
    </row>
    <row r="19" spans="1:3" s="2" customFormat="1" ht="14.25">
      <c r="A19" s="22" t="s">
        <v>14</v>
      </c>
      <c r="B19" s="19">
        <v>10690.3275</v>
      </c>
      <c r="C19" s="12" t="s">
        <v>129</v>
      </c>
    </row>
    <row r="20" spans="1:3" s="2" customFormat="1" ht="14.25">
      <c r="A20" s="22" t="s">
        <v>15</v>
      </c>
      <c r="B20" s="19">
        <v>302.064</v>
      </c>
      <c r="C20" s="12" t="s">
        <v>47</v>
      </c>
    </row>
    <row r="21" spans="1:3" s="2" customFormat="1" ht="23.25" customHeight="1">
      <c r="A21" s="22" t="s">
        <v>16</v>
      </c>
      <c r="B21" s="19">
        <v>2502.1706</v>
      </c>
      <c r="C21" s="12">
        <v>1.561</v>
      </c>
    </row>
    <row r="22" spans="1:3" s="2" customFormat="1" ht="26.25">
      <c r="A22" s="22" t="s">
        <v>17</v>
      </c>
      <c r="B22" s="19">
        <v>213.8745</v>
      </c>
      <c r="C22" s="12">
        <v>1.301</v>
      </c>
    </row>
    <row r="23" spans="1:3" s="2" customFormat="1" ht="28.5" customHeight="1">
      <c r="A23" s="22" t="s">
        <v>18</v>
      </c>
      <c r="B23" s="19">
        <v>7347.1609</v>
      </c>
      <c r="C23" s="12">
        <v>1.317</v>
      </c>
    </row>
    <row r="24" spans="1:3" s="2" customFormat="1" ht="26.25">
      <c r="A24" s="22" t="s">
        <v>20</v>
      </c>
      <c r="B24" s="19">
        <v>439.5495</v>
      </c>
      <c r="C24" s="12">
        <v>1.272</v>
      </c>
    </row>
    <row r="25" spans="1:3" s="2" customFormat="1" ht="26.25">
      <c r="A25" s="22" t="s">
        <v>21</v>
      </c>
      <c r="B25" s="19">
        <v>2195.1851</v>
      </c>
      <c r="C25" s="12">
        <v>1.3</v>
      </c>
    </row>
    <row r="26" spans="1:3" s="2" customFormat="1" ht="26.25">
      <c r="A26" s="22" t="s">
        <v>22</v>
      </c>
      <c r="B26" s="19" t="s">
        <v>19</v>
      </c>
      <c r="C26" s="12">
        <v>0.982</v>
      </c>
    </row>
    <row r="27" spans="1:3" s="2" customFormat="1" ht="21" customHeight="1">
      <c r="A27" s="22" t="s">
        <v>23</v>
      </c>
      <c r="B27" s="19">
        <v>1616.708</v>
      </c>
      <c r="C27" s="12">
        <v>1.463</v>
      </c>
    </row>
    <row r="28" spans="1:3" ht="37.5" customHeight="1">
      <c r="A28" s="20" t="s">
        <v>24</v>
      </c>
      <c r="B28" s="17"/>
      <c r="C28" s="12">
        <v>1.179</v>
      </c>
    </row>
    <row r="29" spans="1:3" ht="35.25" customHeight="1">
      <c r="A29" s="10" t="s">
        <v>25</v>
      </c>
      <c r="B29" s="23" t="s">
        <v>26</v>
      </c>
      <c r="C29" s="23"/>
    </row>
    <row r="30" spans="1:3" ht="18.75" customHeight="1">
      <c r="A30" s="20" t="s">
        <v>27</v>
      </c>
      <c r="B30" s="24">
        <v>4423.575</v>
      </c>
      <c r="C30" s="25">
        <v>1.2</v>
      </c>
    </row>
    <row r="31" spans="1:3" ht="13.5">
      <c r="A31" s="44" t="s">
        <v>9</v>
      </c>
      <c r="B31" s="24"/>
      <c r="C31" s="25"/>
    </row>
    <row r="32" spans="1:3" ht="13.5">
      <c r="A32" s="44" t="s">
        <v>28</v>
      </c>
      <c r="B32" s="24">
        <v>1034.746</v>
      </c>
      <c r="C32" s="25">
        <f>B32/614.452</f>
        <v>1.684014373783469</v>
      </c>
    </row>
    <row r="33" spans="1:3" ht="15.75" customHeight="1">
      <c r="A33" s="20" t="s">
        <v>29</v>
      </c>
      <c r="B33" s="24"/>
      <c r="C33" s="25"/>
    </row>
    <row r="34" spans="1:3" ht="15.75" customHeight="1">
      <c r="A34" s="13" t="s">
        <v>30</v>
      </c>
      <c r="B34" s="24">
        <v>1050.3</v>
      </c>
      <c r="C34" s="25">
        <f>B34/545.478</f>
        <v>1.9254672049101889</v>
      </c>
    </row>
    <row r="35" spans="1:3" ht="15.75" customHeight="1">
      <c r="A35" s="13" t="s">
        <v>31</v>
      </c>
      <c r="B35" s="24">
        <v>18.12</v>
      </c>
      <c r="C35" s="25">
        <f>B35/19.353</f>
        <v>0.9362889474500077</v>
      </c>
    </row>
    <row r="36" spans="1:3" ht="24" customHeight="1">
      <c r="A36" s="13" t="s">
        <v>32</v>
      </c>
      <c r="B36" s="19">
        <f>B30-B34-B35</f>
        <v>3355.1549999999997</v>
      </c>
      <c r="C36" s="25">
        <f>B36/(3287.054-545.478-19.353)</f>
        <v>1.2325055662228994</v>
      </c>
    </row>
    <row r="37" spans="1:3" ht="19.5" customHeight="1">
      <c r="A37" s="10" t="s">
        <v>33</v>
      </c>
      <c r="B37" s="15"/>
      <c r="C37" s="15"/>
    </row>
    <row r="38" spans="1:3" ht="27">
      <c r="A38" s="21" t="s">
        <v>34</v>
      </c>
      <c r="B38" s="24">
        <v>1222.3261</v>
      </c>
      <c r="C38" s="25">
        <v>0.391</v>
      </c>
    </row>
    <row r="39" spans="1:3" ht="22.5" customHeight="1">
      <c r="A39" s="21" t="s">
        <v>35</v>
      </c>
      <c r="B39" s="19">
        <v>29.648</v>
      </c>
      <c r="C39" s="25">
        <v>0.743</v>
      </c>
    </row>
    <row r="40" spans="1:3" ht="13.5">
      <c r="A40" s="26" t="s">
        <v>9</v>
      </c>
      <c r="B40" s="19"/>
      <c r="C40" s="25"/>
    </row>
    <row r="41" spans="1:3" ht="13.5">
      <c r="A41" s="15" t="s">
        <v>134</v>
      </c>
      <c r="B41" s="19">
        <f>B39-B42</f>
        <v>10.605</v>
      </c>
      <c r="C41" s="25">
        <f>B41/(40.205-13.637)</f>
        <v>0.39916440831074984</v>
      </c>
    </row>
    <row r="42" spans="1:3" ht="13.5">
      <c r="A42" s="15" t="s">
        <v>135</v>
      </c>
      <c r="B42" s="19">
        <v>19.043</v>
      </c>
      <c r="C42" s="25">
        <f>B42/13.637</f>
        <v>1.3964215003299845</v>
      </c>
    </row>
    <row r="43" spans="1:3" s="3" customFormat="1" ht="18.75" customHeight="1">
      <c r="A43" s="21" t="s">
        <v>137</v>
      </c>
      <c r="B43" s="11">
        <v>280</v>
      </c>
      <c r="C43" s="25">
        <f>B43/570</f>
        <v>0.49122807017543857</v>
      </c>
    </row>
    <row r="44" spans="1:3" ht="13.5">
      <c r="A44" s="26" t="s">
        <v>9</v>
      </c>
      <c r="B44" s="19"/>
      <c r="C44" s="25"/>
    </row>
    <row r="45" spans="1:3" ht="13.5">
      <c r="A45" s="15" t="s">
        <v>134</v>
      </c>
      <c r="B45" s="11">
        <f>B43-B46</f>
        <v>150</v>
      </c>
      <c r="C45" s="25">
        <f>B45/(570-70)</f>
        <v>0.3</v>
      </c>
    </row>
    <row r="46" spans="1:3" ht="13.5">
      <c r="A46" s="15" t="s">
        <v>136</v>
      </c>
      <c r="B46" s="11">
        <v>130</v>
      </c>
      <c r="C46" s="25">
        <f>B46/70</f>
        <v>1.8571428571428572</v>
      </c>
    </row>
    <row r="47" spans="1:3" s="3" customFormat="1" ht="50.25" customHeight="1">
      <c r="A47" s="21" t="s">
        <v>36</v>
      </c>
      <c r="B47" s="19">
        <v>40420</v>
      </c>
      <c r="C47" s="25">
        <f>B47/32622</f>
        <v>1.2390411378824107</v>
      </c>
    </row>
    <row r="48" spans="1:3" ht="19.5" customHeight="1">
      <c r="A48" s="10" t="s">
        <v>37</v>
      </c>
      <c r="B48" s="15"/>
      <c r="C48" s="15"/>
    </row>
    <row r="49" spans="1:3" ht="31.5" customHeight="1">
      <c r="A49" s="21" t="s">
        <v>38</v>
      </c>
      <c r="B49" s="24">
        <v>23690.434</v>
      </c>
      <c r="C49" s="27">
        <v>1.16</v>
      </c>
    </row>
    <row r="50" spans="1:3" ht="18.75" customHeight="1">
      <c r="A50" s="13" t="s">
        <v>39</v>
      </c>
      <c r="B50" s="28">
        <f>B49-B51</f>
        <v>10983.278</v>
      </c>
      <c r="C50" s="29">
        <f>B50/(B49/C49-B51/C51)</f>
        <v>1.251579704426905</v>
      </c>
    </row>
    <row r="51" spans="1:3" ht="18.75" customHeight="1">
      <c r="A51" s="13" t="s">
        <v>40</v>
      </c>
      <c r="B51" s="24">
        <v>12707.156</v>
      </c>
      <c r="C51" s="27">
        <v>1.091</v>
      </c>
    </row>
    <row r="52" spans="1:3" ht="27">
      <c r="A52" s="21" t="s">
        <v>41</v>
      </c>
      <c r="B52" s="24">
        <v>408.626</v>
      </c>
      <c r="C52" s="27">
        <v>1.438</v>
      </c>
    </row>
    <row r="53" spans="1:3" ht="18.75" customHeight="1">
      <c r="A53" s="10" t="s">
        <v>42</v>
      </c>
      <c r="B53" s="24"/>
      <c r="C53" s="27"/>
    </row>
    <row r="54" spans="1:3" ht="34.5" customHeight="1">
      <c r="A54" s="20" t="s">
        <v>43</v>
      </c>
      <c r="B54" s="24">
        <v>2782.7</v>
      </c>
      <c r="C54" s="27">
        <v>0.783</v>
      </c>
    </row>
    <row r="55" spans="1:3" ht="36" customHeight="1">
      <c r="A55" s="21" t="s">
        <v>44</v>
      </c>
      <c r="B55" s="19">
        <v>168537.4</v>
      </c>
      <c r="C55" s="27">
        <v>0.928</v>
      </c>
    </row>
    <row r="56" spans="1:3" ht="18.75" customHeight="1">
      <c r="A56" s="10" t="s">
        <v>45</v>
      </c>
      <c r="B56" s="15"/>
      <c r="C56" s="27"/>
    </row>
    <row r="57" spans="1:3" ht="27">
      <c r="A57" s="21" t="s">
        <v>46</v>
      </c>
      <c r="B57" s="24">
        <v>9079.71</v>
      </c>
      <c r="C57" s="27">
        <v>1.919</v>
      </c>
    </row>
    <row r="58" spans="1:3" ht="17.25" customHeight="1">
      <c r="A58" s="30" t="s">
        <v>48</v>
      </c>
      <c r="B58" s="24"/>
      <c r="C58" s="27">
        <v>0.811</v>
      </c>
    </row>
    <row r="59" spans="1:3" ht="24.75" customHeight="1">
      <c r="A59" s="20" t="s">
        <v>49</v>
      </c>
      <c r="B59" s="24">
        <v>279.855</v>
      </c>
      <c r="C59" s="27">
        <v>0.322</v>
      </c>
    </row>
    <row r="60" spans="1:3" ht="21" customHeight="1">
      <c r="A60" s="30" t="s">
        <v>50</v>
      </c>
      <c r="B60" s="24"/>
      <c r="C60" s="27">
        <v>0.189</v>
      </c>
    </row>
    <row r="61" spans="1:3" ht="34.5" customHeight="1">
      <c r="A61" s="20" t="s">
        <v>51</v>
      </c>
      <c r="B61" s="28">
        <f>B57-B59</f>
        <v>8799.855</v>
      </c>
      <c r="C61" s="31">
        <f>B61/(B57/C57-B59/C59)</f>
        <v>2.2783592255527805</v>
      </c>
    </row>
    <row r="62" spans="1:3" ht="17.25" customHeight="1">
      <c r="A62" s="10" t="s">
        <v>52</v>
      </c>
      <c r="B62" s="24"/>
      <c r="C62" s="27"/>
    </row>
    <row r="63" spans="1:3" ht="42.75" customHeight="1">
      <c r="A63" s="20" t="s">
        <v>53</v>
      </c>
      <c r="B63" s="24">
        <v>11916.535</v>
      </c>
      <c r="C63" s="27">
        <v>1.357</v>
      </c>
    </row>
    <row r="64" spans="1:3" ht="18" customHeight="1">
      <c r="A64" s="20" t="s">
        <v>54</v>
      </c>
      <c r="B64" s="16"/>
      <c r="C64" s="27"/>
    </row>
    <row r="65" spans="1:3" ht="18" customHeight="1">
      <c r="A65" s="20" t="s">
        <v>55</v>
      </c>
      <c r="B65" s="24">
        <v>7326.467</v>
      </c>
      <c r="C65" s="27">
        <v>1.333</v>
      </c>
    </row>
    <row r="66" spans="1:3" ht="18" customHeight="1">
      <c r="A66" s="20" t="s">
        <v>56</v>
      </c>
      <c r="B66" s="24">
        <v>929.841</v>
      </c>
      <c r="C66" s="27">
        <v>1.219</v>
      </c>
    </row>
    <row r="67" spans="1:3" ht="18" customHeight="1">
      <c r="A67" s="20" t="s">
        <v>57</v>
      </c>
      <c r="B67" s="24"/>
      <c r="C67" s="27"/>
    </row>
    <row r="68" spans="1:3" ht="18" customHeight="1">
      <c r="A68" s="13" t="s">
        <v>58</v>
      </c>
      <c r="B68" s="16">
        <v>3375.174</v>
      </c>
      <c r="C68" s="27" t="s">
        <v>131</v>
      </c>
    </row>
    <row r="69" spans="1:3" ht="18" customHeight="1">
      <c r="A69" s="13" t="s">
        <v>59</v>
      </c>
      <c r="B69" s="24">
        <v>2878.615</v>
      </c>
      <c r="C69" s="27">
        <v>1.111</v>
      </c>
    </row>
    <row r="70" spans="1:3" ht="18" customHeight="1">
      <c r="A70" s="13" t="s">
        <v>60</v>
      </c>
      <c r="B70" s="24">
        <v>3524.29</v>
      </c>
      <c r="C70" s="27">
        <v>1.199</v>
      </c>
    </row>
    <row r="71" spans="1:3" ht="18" customHeight="1">
      <c r="A71" s="13" t="s">
        <v>61</v>
      </c>
      <c r="B71" s="24">
        <v>25.498</v>
      </c>
      <c r="C71" s="27">
        <v>1.04</v>
      </c>
    </row>
    <row r="72" spans="1:3" ht="18" customHeight="1">
      <c r="A72" s="13" t="s">
        <v>62</v>
      </c>
      <c r="B72" s="24">
        <v>809.161</v>
      </c>
      <c r="C72" s="27">
        <v>1.099</v>
      </c>
    </row>
    <row r="73" spans="1:3" ht="18" customHeight="1">
      <c r="A73" s="13" t="s">
        <v>9</v>
      </c>
      <c r="B73" s="16"/>
      <c r="C73" s="27"/>
    </row>
    <row r="74" spans="1:3" ht="18" customHeight="1">
      <c r="A74" s="13" t="s">
        <v>63</v>
      </c>
      <c r="B74" s="16">
        <v>85.321</v>
      </c>
      <c r="C74" s="27">
        <v>1.028</v>
      </c>
    </row>
    <row r="75" spans="1:3" ht="18" customHeight="1">
      <c r="A75" s="13" t="s">
        <v>64</v>
      </c>
      <c r="B75" s="16">
        <v>582.858</v>
      </c>
      <c r="C75" s="27">
        <v>1.088</v>
      </c>
    </row>
    <row r="76" spans="1:3" ht="18" customHeight="1">
      <c r="A76" s="13" t="s">
        <v>65</v>
      </c>
      <c r="B76" s="16">
        <v>131.127</v>
      </c>
      <c r="C76" s="27">
        <v>1.219</v>
      </c>
    </row>
    <row r="77" spans="1:3" ht="18" customHeight="1">
      <c r="A77" s="13" t="s">
        <v>66</v>
      </c>
      <c r="B77" s="24">
        <v>6.855</v>
      </c>
      <c r="C77" s="27">
        <v>1</v>
      </c>
    </row>
    <row r="78" spans="1:3" ht="33" customHeight="1">
      <c r="A78" s="20" t="s">
        <v>67</v>
      </c>
      <c r="B78" s="32">
        <f>SUM(B80:B83)</f>
        <v>879.6029</v>
      </c>
      <c r="C78" s="12">
        <f>B78/(B80/C80+B81/C81+B82/C82+B83/C83)</f>
        <v>1.4856648054371897</v>
      </c>
    </row>
    <row r="79" spans="1:3" ht="13.5">
      <c r="A79" s="20" t="s">
        <v>9</v>
      </c>
      <c r="B79" s="16"/>
      <c r="C79" s="27"/>
    </row>
    <row r="80" spans="1:3" ht="18.75" customHeight="1">
      <c r="A80" s="33" t="s">
        <v>68</v>
      </c>
      <c r="B80" s="24">
        <v>40.71</v>
      </c>
      <c r="C80" s="27">
        <v>0.435</v>
      </c>
    </row>
    <row r="81" spans="1:3" ht="18.75" customHeight="1">
      <c r="A81" s="33" t="s">
        <v>69</v>
      </c>
      <c r="B81" s="24">
        <v>788.827</v>
      </c>
      <c r="C81" s="27">
        <v>1.629</v>
      </c>
    </row>
    <row r="82" spans="1:3" ht="18.75" customHeight="1">
      <c r="A82" s="33" t="s">
        <v>70</v>
      </c>
      <c r="B82" s="24">
        <v>39.3236</v>
      </c>
      <c r="C82" s="27">
        <f>B82/7.628</f>
        <v>5.1551651809124275</v>
      </c>
    </row>
    <row r="83" spans="1:3" ht="18.75" customHeight="1">
      <c r="A83" s="33" t="s">
        <v>71</v>
      </c>
      <c r="B83" s="24">
        <v>10.7423</v>
      </c>
      <c r="C83" s="27">
        <f>B83/6.6059</f>
        <v>1.6261675169166956</v>
      </c>
    </row>
    <row r="84" spans="1:3" ht="18.75" customHeight="1">
      <c r="A84" s="20" t="s">
        <v>72</v>
      </c>
      <c r="B84" s="24">
        <v>49.396</v>
      </c>
      <c r="C84" s="27">
        <v>1.057</v>
      </c>
    </row>
    <row r="85" spans="1:3" ht="23.25" customHeight="1">
      <c r="A85" s="10" t="s">
        <v>73</v>
      </c>
      <c r="B85" s="15"/>
      <c r="C85" s="15"/>
    </row>
    <row r="86" spans="1:3" ht="18.75" customHeight="1">
      <c r="A86" s="20" t="s">
        <v>74</v>
      </c>
      <c r="B86" s="24">
        <v>3994.8514</v>
      </c>
      <c r="C86" s="27">
        <f>B86/3487.8582</f>
        <v>1.1453594644415304</v>
      </c>
    </row>
    <row r="87" spans="1:3" ht="13.5">
      <c r="A87" s="20" t="s">
        <v>9</v>
      </c>
      <c r="B87" s="16"/>
      <c r="C87" s="27"/>
    </row>
    <row r="88" spans="1:3" ht="20.25" customHeight="1">
      <c r="A88" s="20" t="s">
        <v>75</v>
      </c>
      <c r="B88" s="24">
        <f>573.3918+5.9741+192.5326+137.9826+25.9337+0.0611+126.6805+0.664+13.8707+20.0021+7.5457+2.4983+7.1672+9.8196</f>
        <v>1124.124</v>
      </c>
      <c r="C88" s="27">
        <f>B88/(516.937+5.2897+107.8089+114.4406+23.6099+0.0071+99.4654+3.8409-1.0816+19.7926+4.2237+2.9154+26.8965+8.8638)</f>
        <v>1.2048360901636734</v>
      </c>
    </row>
    <row r="89" spans="1:3" ht="17.25" customHeight="1">
      <c r="A89" s="20" t="s">
        <v>76</v>
      </c>
      <c r="B89" s="24">
        <v>3998.4327</v>
      </c>
      <c r="C89" s="27">
        <f>B89/3756.2316</f>
        <v>1.064479810030883</v>
      </c>
    </row>
    <row r="90" spans="1:3" ht="13.5">
      <c r="A90" s="20" t="s">
        <v>77</v>
      </c>
      <c r="B90" s="16"/>
      <c r="C90" s="27"/>
    </row>
    <row r="91" spans="1:3" ht="19.5" customHeight="1">
      <c r="A91" s="13" t="s">
        <v>78</v>
      </c>
      <c r="B91" s="24">
        <v>322.9032</v>
      </c>
      <c r="C91" s="27">
        <f>B91/285.3251</f>
        <v>1.1317027488994134</v>
      </c>
    </row>
    <row r="92" spans="1:3" ht="28.5">
      <c r="A92" s="13" t="s">
        <v>79</v>
      </c>
      <c r="B92" s="24">
        <v>326.2056</v>
      </c>
      <c r="C92" s="27">
        <f>B92/522.5145</f>
        <v>0.6242996127380197</v>
      </c>
    </row>
    <row r="93" spans="1:3" ht="19.5" customHeight="1">
      <c r="A93" s="13" t="s">
        <v>80</v>
      </c>
      <c r="B93" s="24">
        <v>584.3191</v>
      </c>
      <c r="C93" s="27">
        <f>B93/227.7306</f>
        <v>2.5658348065653014</v>
      </c>
    </row>
    <row r="94" spans="1:3" ht="19.5" customHeight="1">
      <c r="A94" s="13" t="s">
        <v>81</v>
      </c>
      <c r="B94" s="24">
        <v>2459.9396</v>
      </c>
      <c r="C94" s="27">
        <f>B94/2349.2739</f>
        <v>1.0471063420914861</v>
      </c>
    </row>
    <row r="95" spans="1:3" ht="19.5" customHeight="1">
      <c r="A95" s="13" t="s">
        <v>82</v>
      </c>
      <c r="B95" s="24">
        <v>111.9444</v>
      </c>
      <c r="C95" s="27">
        <f>B95/91.6372</f>
        <v>1.2216043266271774</v>
      </c>
    </row>
    <row r="96" spans="1:3" ht="19.5" customHeight="1">
      <c r="A96" s="13" t="s">
        <v>83</v>
      </c>
      <c r="B96" s="24">
        <v>105.6863</v>
      </c>
      <c r="C96" s="27">
        <f>B96/176.3106</f>
        <v>0.5994324788186304</v>
      </c>
    </row>
    <row r="97" spans="1:3" ht="19.5" customHeight="1">
      <c r="A97" s="13" t="s">
        <v>84</v>
      </c>
      <c r="B97" s="34">
        <v>0.5779</v>
      </c>
      <c r="C97" s="27">
        <f>B97/0.3076</f>
        <v>1.8787386215864759</v>
      </c>
    </row>
    <row r="98" spans="1:3" ht="18" customHeight="1">
      <c r="A98" s="13" t="s">
        <v>85</v>
      </c>
      <c r="B98" s="24">
        <v>73.2524</v>
      </c>
      <c r="C98" s="27">
        <f>B98/93.5742</f>
        <v>0.7828268903180576</v>
      </c>
    </row>
    <row r="99" spans="1:3" ht="19.5" customHeight="1">
      <c r="A99" s="13" t="s">
        <v>86</v>
      </c>
      <c r="B99" s="35">
        <f>B89-B91-B92-B93-B95-B94-B96-B97-B98</f>
        <v>13.604199999999238</v>
      </c>
      <c r="C99" s="36" t="s">
        <v>87</v>
      </c>
    </row>
    <row r="100" spans="1:3" ht="21.75" customHeight="1">
      <c r="A100" s="10" t="s">
        <v>88</v>
      </c>
      <c r="B100" s="15"/>
      <c r="C100" s="15"/>
    </row>
    <row r="101" spans="1:3" ht="30" customHeight="1">
      <c r="A101" s="21" t="s">
        <v>89</v>
      </c>
      <c r="B101" s="16">
        <v>80972</v>
      </c>
      <c r="C101" s="27">
        <v>0.977</v>
      </c>
    </row>
    <row r="102" spans="1:3" ht="35.25" customHeight="1">
      <c r="A102" s="21" t="s">
        <v>90</v>
      </c>
      <c r="B102" s="15"/>
      <c r="C102" s="15"/>
    </row>
    <row r="103" spans="1:3" ht="30.75" customHeight="1">
      <c r="A103" s="13" t="s">
        <v>91</v>
      </c>
      <c r="B103" s="11">
        <v>798</v>
      </c>
      <c r="C103" s="27">
        <v>1.001</v>
      </c>
    </row>
    <row r="104" spans="1:3" ht="20.25" customHeight="1">
      <c r="A104" s="13" t="s">
        <v>12</v>
      </c>
      <c r="B104" s="11">
        <v>10421</v>
      </c>
      <c r="C104" s="27">
        <v>0.946</v>
      </c>
    </row>
    <row r="105" spans="1:3" ht="30.75" customHeight="1">
      <c r="A105" s="13" t="s">
        <v>11</v>
      </c>
      <c r="B105" s="11">
        <v>3271</v>
      </c>
      <c r="C105" s="27">
        <v>0.972</v>
      </c>
    </row>
    <row r="106" spans="1:3" ht="45" customHeight="1">
      <c r="A106" s="13" t="s">
        <v>10</v>
      </c>
      <c r="B106" s="11">
        <v>1021</v>
      </c>
      <c r="C106" s="27">
        <v>0.992</v>
      </c>
    </row>
    <row r="107" spans="1:3" ht="18.75" customHeight="1">
      <c r="A107" s="13" t="s">
        <v>92</v>
      </c>
      <c r="B107" s="11">
        <v>1242</v>
      </c>
      <c r="C107" s="27">
        <v>0.691</v>
      </c>
    </row>
    <row r="108" spans="1:3" ht="18.75" customHeight="1">
      <c r="A108" s="13" t="s">
        <v>93</v>
      </c>
      <c r="B108" s="11">
        <v>8521</v>
      </c>
      <c r="C108" s="27">
        <v>1.011</v>
      </c>
    </row>
    <row r="109" spans="1:3" ht="18.75" customHeight="1">
      <c r="A109" s="13" t="s">
        <v>94</v>
      </c>
      <c r="B109" s="11">
        <v>5435</v>
      </c>
      <c r="C109" s="27">
        <v>0.993</v>
      </c>
    </row>
    <row r="110" spans="1:3" ht="13.5">
      <c r="A110" s="13" t="s">
        <v>95</v>
      </c>
      <c r="B110" s="11">
        <v>642</v>
      </c>
      <c r="C110" s="27">
        <v>0.834</v>
      </c>
    </row>
    <row r="111" spans="1:3" ht="18" customHeight="1">
      <c r="A111" s="13" t="s">
        <v>96</v>
      </c>
      <c r="B111" s="11">
        <v>2848</v>
      </c>
      <c r="C111" s="27">
        <v>0.964</v>
      </c>
    </row>
    <row r="112" spans="1:3" ht="18" customHeight="1">
      <c r="A112" s="13" t="s">
        <v>97</v>
      </c>
      <c r="B112" s="11">
        <v>2918</v>
      </c>
      <c r="C112" s="27">
        <v>0.944</v>
      </c>
    </row>
    <row r="113" spans="1:3" ht="19.5" customHeight="1">
      <c r="A113" s="13" t="s">
        <v>98</v>
      </c>
      <c r="B113" s="11">
        <v>1094</v>
      </c>
      <c r="C113" s="27">
        <v>1.096</v>
      </c>
    </row>
    <row r="114" spans="1:3" ht="20.25" customHeight="1">
      <c r="A114" s="13" t="s">
        <v>99</v>
      </c>
      <c r="B114" s="11">
        <v>1083</v>
      </c>
      <c r="C114" s="27">
        <v>0.989</v>
      </c>
    </row>
    <row r="115" spans="1:3" ht="18" customHeight="1">
      <c r="A115" s="13" t="s">
        <v>100</v>
      </c>
      <c r="B115" s="11">
        <v>1618</v>
      </c>
      <c r="C115" s="27">
        <v>0.879</v>
      </c>
    </row>
    <row r="116" spans="1:3" ht="31.5" customHeight="1">
      <c r="A116" s="13" t="s">
        <v>101</v>
      </c>
      <c r="B116" s="11">
        <v>11263</v>
      </c>
      <c r="C116" s="27">
        <v>1.021</v>
      </c>
    </row>
    <row r="117" spans="1:3" ht="18.75" customHeight="1">
      <c r="A117" s="13" t="s">
        <v>81</v>
      </c>
      <c r="B117" s="11">
        <v>14832</v>
      </c>
      <c r="C117" s="27">
        <v>0.975</v>
      </c>
    </row>
    <row r="118" spans="1:3" ht="29.25" customHeight="1">
      <c r="A118" s="13" t="s">
        <v>102</v>
      </c>
      <c r="B118" s="11">
        <v>11550</v>
      </c>
      <c r="C118" s="27">
        <v>1.01</v>
      </c>
    </row>
    <row r="119" spans="1:3" ht="31.5" customHeight="1">
      <c r="A119" s="13" t="s">
        <v>103</v>
      </c>
      <c r="B119" s="11">
        <v>1979</v>
      </c>
      <c r="C119" s="27">
        <v>0.97</v>
      </c>
    </row>
    <row r="120" spans="1:3" ht="21.75" customHeight="1">
      <c r="A120" s="13" t="s">
        <v>104</v>
      </c>
      <c r="B120" s="11">
        <v>416</v>
      </c>
      <c r="C120" s="27">
        <v>0.927</v>
      </c>
    </row>
    <row r="121" spans="1:3" ht="48" customHeight="1">
      <c r="A121" s="21" t="s">
        <v>143</v>
      </c>
      <c r="B121" s="16">
        <f>275+127</f>
        <v>402</v>
      </c>
      <c r="C121" s="37">
        <f>B121/(681+189)</f>
        <v>0.46206896551724136</v>
      </c>
    </row>
    <row r="122" spans="1:3" ht="21" customHeight="1">
      <c r="A122" s="21" t="s">
        <v>105</v>
      </c>
      <c r="B122" s="16">
        <v>1201</v>
      </c>
      <c r="C122" s="37">
        <v>0.21</v>
      </c>
    </row>
    <row r="123" spans="1:3" ht="18.75" customHeight="1">
      <c r="A123" s="45" t="s">
        <v>146</v>
      </c>
      <c r="B123" s="28">
        <v>102.435</v>
      </c>
      <c r="C123" s="37">
        <v>0.965</v>
      </c>
    </row>
    <row r="124" spans="1:3" ht="18.75" customHeight="1">
      <c r="A124" s="10" t="s">
        <v>106</v>
      </c>
      <c r="B124" s="15"/>
      <c r="C124" s="15"/>
    </row>
    <row r="125" spans="1:3" ht="38.25" customHeight="1">
      <c r="A125" s="21" t="s">
        <v>107</v>
      </c>
      <c r="B125" s="11">
        <v>39145</v>
      </c>
      <c r="C125" s="25">
        <v>1.073</v>
      </c>
    </row>
    <row r="126" spans="1:3" ht="17.25" customHeight="1">
      <c r="A126" s="21" t="s">
        <v>145</v>
      </c>
      <c r="B126" s="15"/>
      <c r="C126" s="25"/>
    </row>
    <row r="127" spans="1:3" ht="30" customHeight="1">
      <c r="A127" s="13" t="s">
        <v>91</v>
      </c>
      <c r="B127" s="11">
        <v>47399</v>
      </c>
      <c r="C127" s="25">
        <v>1.114</v>
      </c>
    </row>
    <row r="128" spans="1:3" ht="20.25" customHeight="1">
      <c r="A128" s="13" t="s">
        <v>12</v>
      </c>
      <c r="B128" s="11">
        <v>43025</v>
      </c>
      <c r="C128" s="25">
        <v>1.117</v>
      </c>
    </row>
    <row r="129" spans="1:3" ht="35.25" customHeight="1">
      <c r="A129" s="13" t="s">
        <v>11</v>
      </c>
      <c r="B129" s="11">
        <v>39585</v>
      </c>
      <c r="C129" s="25">
        <v>1.086</v>
      </c>
    </row>
    <row r="130" spans="1:3" ht="49.5" customHeight="1">
      <c r="A130" s="13" t="s">
        <v>10</v>
      </c>
      <c r="B130" s="11">
        <v>29394</v>
      </c>
      <c r="C130" s="25">
        <v>1.104</v>
      </c>
    </row>
    <row r="131" spans="1:3" ht="18.75" customHeight="1">
      <c r="A131" s="13" t="s">
        <v>92</v>
      </c>
      <c r="B131" s="11">
        <v>35116</v>
      </c>
      <c r="C131" s="25">
        <v>0.951</v>
      </c>
    </row>
    <row r="132" spans="1:3" ht="18.75" customHeight="1">
      <c r="A132" s="13" t="s">
        <v>93</v>
      </c>
      <c r="B132" s="11">
        <v>37696</v>
      </c>
      <c r="C132" s="25">
        <v>1.119</v>
      </c>
    </row>
    <row r="133" spans="1:3" ht="18.75" customHeight="1">
      <c r="A133" s="13" t="s">
        <v>94</v>
      </c>
      <c r="B133" s="11">
        <v>41207</v>
      </c>
      <c r="C133" s="25">
        <v>1.092</v>
      </c>
    </row>
    <row r="134" spans="1:3" ht="13.5">
      <c r="A134" s="13" t="s">
        <v>108</v>
      </c>
      <c r="B134" s="11">
        <v>28502</v>
      </c>
      <c r="C134" s="25">
        <v>1.219</v>
      </c>
    </row>
    <row r="135" spans="1:3" ht="21" customHeight="1">
      <c r="A135" s="13" t="s">
        <v>96</v>
      </c>
      <c r="B135" s="11">
        <v>37703</v>
      </c>
      <c r="C135" s="25">
        <v>1.045</v>
      </c>
    </row>
    <row r="136" spans="1:3" ht="21" customHeight="1">
      <c r="A136" s="13" t="s">
        <v>97</v>
      </c>
      <c r="B136" s="11">
        <v>56967</v>
      </c>
      <c r="C136" s="25">
        <v>1.061</v>
      </c>
    </row>
    <row r="137" spans="1:3" ht="27">
      <c r="A137" s="13" t="s">
        <v>98</v>
      </c>
      <c r="B137" s="11">
        <v>26591</v>
      </c>
      <c r="C137" s="25">
        <v>1.045</v>
      </c>
    </row>
    <row r="138" spans="1:3" ht="27">
      <c r="A138" s="13" t="s">
        <v>99</v>
      </c>
      <c r="B138" s="11">
        <v>47214</v>
      </c>
      <c r="C138" s="25">
        <v>1.106</v>
      </c>
    </row>
    <row r="139" spans="1:3" ht="27">
      <c r="A139" s="13" t="s">
        <v>100</v>
      </c>
      <c r="B139" s="11">
        <v>28369</v>
      </c>
      <c r="C139" s="25">
        <v>1.095</v>
      </c>
    </row>
    <row r="140" spans="1:3" ht="27">
      <c r="A140" s="13" t="s">
        <v>101</v>
      </c>
      <c r="B140" s="11">
        <v>44293</v>
      </c>
      <c r="C140" s="25">
        <v>1.031</v>
      </c>
    </row>
    <row r="141" spans="1:3" ht="18" customHeight="1">
      <c r="A141" s="13" t="s">
        <v>81</v>
      </c>
      <c r="B141" s="11">
        <v>34166</v>
      </c>
      <c r="C141" s="25">
        <v>1.076</v>
      </c>
    </row>
    <row r="142" spans="1:3" ht="33" customHeight="1">
      <c r="A142" s="13" t="s">
        <v>102</v>
      </c>
      <c r="B142" s="11">
        <v>35327</v>
      </c>
      <c r="C142" s="25">
        <v>1.042</v>
      </c>
    </row>
    <row r="143" spans="1:3" ht="31.5" customHeight="1">
      <c r="A143" s="13" t="s">
        <v>103</v>
      </c>
      <c r="B143" s="11">
        <v>29634</v>
      </c>
      <c r="C143" s="25">
        <v>1.032</v>
      </c>
    </row>
    <row r="144" spans="1:3" ht="21.75" customHeight="1">
      <c r="A144" s="13" t="s">
        <v>104</v>
      </c>
      <c r="B144" s="11">
        <v>30373</v>
      </c>
      <c r="C144" s="25">
        <v>1.067</v>
      </c>
    </row>
    <row r="145" spans="1:3" ht="18" customHeight="1">
      <c r="A145" s="38" t="s">
        <v>109</v>
      </c>
      <c r="B145" s="39" t="s">
        <v>128</v>
      </c>
      <c r="C145" s="39"/>
    </row>
    <row r="146" spans="1:3" s="4" customFormat="1" ht="18" customHeight="1">
      <c r="A146" s="38"/>
      <c r="B146" s="19">
        <v>16145.6</v>
      </c>
      <c r="C146" s="25">
        <v>1.056</v>
      </c>
    </row>
    <row r="147" spans="1:3" ht="33" customHeight="1">
      <c r="A147" s="21" t="s">
        <v>110</v>
      </c>
      <c r="B147" s="15"/>
      <c r="C147" s="25">
        <v>1.043</v>
      </c>
    </row>
    <row r="148" spans="1:3" ht="18.75" customHeight="1">
      <c r="A148" s="15" t="s">
        <v>111</v>
      </c>
      <c r="B148" s="15"/>
      <c r="C148" s="25">
        <v>1.028</v>
      </c>
    </row>
    <row r="149" spans="1:3" ht="18.75" customHeight="1">
      <c r="A149" s="15" t="s">
        <v>112</v>
      </c>
      <c r="B149" s="15"/>
      <c r="C149" s="25">
        <v>1.046</v>
      </c>
    </row>
    <row r="150" spans="1:3" ht="18.75" customHeight="1">
      <c r="A150" s="15" t="s">
        <v>113</v>
      </c>
      <c r="B150" s="15"/>
      <c r="C150" s="25">
        <v>1.048</v>
      </c>
    </row>
    <row r="151" spans="1:3" ht="49.5" customHeight="1">
      <c r="A151" s="20" t="s">
        <v>114</v>
      </c>
      <c r="B151" s="15"/>
      <c r="C151" s="25">
        <v>1.063</v>
      </c>
    </row>
    <row r="152" spans="1:3" ht="15" customHeight="1">
      <c r="A152" s="10" t="s">
        <v>115</v>
      </c>
      <c r="B152" s="15"/>
      <c r="C152" s="15"/>
    </row>
    <row r="153" spans="1:3" ht="33.75" customHeight="1">
      <c r="A153" s="20" t="s">
        <v>116</v>
      </c>
      <c r="B153" s="16">
        <v>303696</v>
      </c>
      <c r="C153" s="12"/>
    </row>
    <row r="154" spans="1:3" ht="16.5" customHeight="1">
      <c r="A154" s="21" t="s">
        <v>117</v>
      </c>
      <c r="B154" s="11">
        <v>1038</v>
      </c>
      <c r="C154" s="12">
        <v>1.031</v>
      </c>
    </row>
    <row r="155" spans="1:3" ht="18.75" customHeight="1">
      <c r="A155" s="21" t="s">
        <v>118</v>
      </c>
      <c r="B155" s="11">
        <v>2902</v>
      </c>
      <c r="C155" s="12">
        <v>1.378</v>
      </c>
    </row>
    <row r="156" spans="1:3" ht="20.25" customHeight="1">
      <c r="A156" s="21" t="s">
        <v>119</v>
      </c>
      <c r="B156" s="11">
        <f>B154-B155</f>
        <v>-1864</v>
      </c>
      <c r="C156" s="11" t="s">
        <v>132</v>
      </c>
    </row>
    <row r="157" spans="1:3" ht="15" customHeight="1">
      <c r="A157" s="21" t="s">
        <v>120</v>
      </c>
      <c r="B157" s="15"/>
      <c r="C157" s="12"/>
    </row>
    <row r="158" spans="1:3" ht="15" customHeight="1">
      <c r="A158" s="21" t="s">
        <v>121</v>
      </c>
      <c r="B158" s="15"/>
      <c r="C158" s="12"/>
    </row>
    <row r="159" spans="1:3" ht="15" customHeight="1">
      <c r="A159" s="20" t="s">
        <v>122</v>
      </c>
      <c r="B159" s="11">
        <v>1368</v>
      </c>
      <c r="C159" s="12">
        <f>B159/1694</f>
        <v>0.807556080283353</v>
      </c>
    </row>
    <row r="160" spans="1:3" ht="15" customHeight="1">
      <c r="A160" s="20" t="s">
        <v>123</v>
      </c>
      <c r="B160" s="11">
        <v>2307</v>
      </c>
      <c r="C160" s="12">
        <f>B160/2457</f>
        <v>0.938949938949939</v>
      </c>
    </row>
    <row r="161" spans="1:3" ht="15" customHeight="1">
      <c r="A161" s="20" t="s">
        <v>124</v>
      </c>
      <c r="B161" s="40">
        <f>B159-B160</f>
        <v>-939</v>
      </c>
      <c r="C161" s="11" t="s">
        <v>133</v>
      </c>
    </row>
    <row r="162" spans="1:3" s="2" customFormat="1" ht="45.75" customHeight="1">
      <c r="A162" s="41" t="s">
        <v>125</v>
      </c>
      <c r="B162" s="42">
        <f>B153+B156+B161</f>
        <v>300893</v>
      </c>
      <c r="C162" s="42">
        <f>(B162+303696)/2</f>
        <v>302294.5</v>
      </c>
    </row>
    <row r="163" spans="1:3" ht="18" customHeight="1">
      <c r="A163" s="21" t="s">
        <v>126</v>
      </c>
      <c r="B163" s="11">
        <v>449</v>
      </c>
      <c r="C163" s="12">
        <v>1.645</v>
      </c>
    </row>
    <row r="164" spans="1:3" ht="18" customHeight="1">
      <c r="A164" s="21" t="s">
        <v>127</v>
      </c>
      <c r="B164" s="11">
        <v>517</v>
      </c>
      <c r="C164" s="12" t="s">
        <v>47</v>
      </c>
    </row>
    <row r="166" ht="13.5">
      <c r="A166" s="5" t="s">
        <v>130</v>
      </c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  <row r="201" ht="13.5">
      <c r="A201" s="5"/>
    </row>
    <row r="202" ht="13.5">
      <c r="A202" s="5"/>
    </row>
    <row r="203" ht="13.5">
      <c r="A203" s="5"/>
    </row>
    <row r="204" ht="13.5">
      <c r="A204" s="5"/>
    </row>
    <row r="205" ht="13.5">
      <c r="A205" s="5"/>
    </row>
    <row r="206" ht="13.5">
      <c r="A206" s="5"/>
    </row>
    <row r="207" ht="13.5">
      <c r="A207" s="5"/>
    </row>
    <row r="208" ht="13.5">
      <c r="A208" s="5"/>
    </row>
    <row r="209" ht="13.5">
      <c r="A209" s="5"/>
    </row>
    <row r="210" ht="13.5">
      <c r="A210" s="5"/>
    </row>
    <row r="211" ht="13.5">
      <c r="A211" s="5"/>
    </row>
    <row r="212" ht="13.5">
      <c r="A212" s="5"/>
    </row>
    <row r="213" ht="13.5">
      <c r="A213" s="5"/>
    </row>
    <row r="214" ht="13.5">
      <c r="A214" s="5"/>
    </row>
    <row r="215" ht="13.5">
      <c r="A215" s="5"/>
    </row>
    <row r="216" ht="13.5">
      <c r="A216" s="5"/>
    </row>
    <row r="217" ht="13.5">
      <c r="A217" s="5"/>
    </row>
    <row r="218" ht="13.5">
      <c r="A218" s="5"/>
    </row>
    <row r="219" ht="13.5">
      <c r="A219" s="5"/>
    </row>
    <row r="220" ht="13.5">
      <c r="A220" s="5"/>
    </row>
    <row r="221" ht="13.5">
      <c r="A221" s="5"/>
    </row>
    <row r="222" ht="13.5">
      <c r="A222" s="5"/>
    </row>
    <row r="223" ht="13.5">
      <c r="A223" s="5"/>
    </row>
    <row r="224" ht="13.5">
      <c r="A224" s="5"/>
    </row>
    <row r="225" ht="13.5">
      <c r="A225" s="5"/>
    </row>
    <row r="226" ht="13.5">
      <c r="A226" s="5"/>
    </row>
    <row r="227" ht="13.5">
      <c r="A227" s="5"/>
    </row>
    <row r="228" ht="13.5">
      <c r="A228" s="5"/>
    </row>
    <row r="229" ht="13.5">
      <c r="A229" s="5"/>
    </row>
    <row r="230" ht="13.5">
      <c r="A230" s="5"/>
    </row>
    <row r="231" ht="13.5">
      <c r="A231" s="5"/>
    </row>
    <row r="232" ht="13.5">
      <c r="A232" s="5"/>
    </row>
    <row r="233" ht="13.5">
      <c r="A233" s="5"/>
    </row>
    <row r="234" ht="13.5">
      <c r="A234" s="5"/>
    </row>
    <row r="235" ht="13.5">
      <c r="A235" s="5"/>
    </row>
    <row r="236" ht="13.5">
      <c r="A236" s="5"/>
    </row>
    <row r="237" ht="13.5">
      <c r="A237" s="5"/>
    </row>
    <row r="238" ht="13.5">
      <c r="A238" s="5"/>
    </row>
    <row r="239" ht="13.5">
      <c r="A239" s="5"/>
    </row>
    <row r="240" ht="13.5">
      <c r="A240" s="5"/>
    </row>
    <row r="241" ht="13.5">
      <c r="A241" s="5"/>
    </row>
    <row r="242" ht="13.5">
      <c r="A242" s="5"/>
    </row>
    <row r="243" ht="13.5">
      <c r="A243" s="5"/>
    </row>
    <row r="244" ht="13.5">
      <c r="A244" s="5"/>
    </row>
    <row r="245" ht="13.5">
      <c r="A245" s="5"/>
    </row>
    <row r="246" ht="13.5">
      <c r="A246" s="5"/>
    </row>
    <row r="247" ht="13.5">
      <c r="A247" s="5"/>
    </row>
    <row r="248" ht="13.5">
      <c r="A248" s="5"/>
    </row>
    <row r="249" ht="13.5">
      <c r="A249" s="5"/>
    </row>
    <row r="250" ht="13.5">
      <c r="A250" s="5"/>
    </row>
    <row r="251" ht="13.5">
      <c r="A251" s="5"/>
    </row>
    <row r="252" ht="13.5">
      <c r="A252" s="5"/>
    </row>
    <row r="253" ht="13.5">
      <c r="A253" s="5"/>
    </row>
    <row r="254" ht="13.5">
      <c r="A254" s="5"/>
    </row>
    <row r="255" ht="13.5">
      <c r="A255" s="5"/>
    </row>
    <row r="256" ht="13.5">
      <c r="A256" s="5"/>
    </row>
    <row r="257" ht="13.5">
      <c r="A257" s="5"/>
    </row>
    <row r="258" ht="13.5">
      <c r="A258" s="5"/>
    </row>
    <row r="259" ht="13.5">
      <c r="A259" s="5"/>
    </row>
    <row r="260" ht="13.5">
      <c r="A260" s="5"/>
    </row>
    <row r="261" ht="13.5">
      <c r="A261" s="5"/>
    </row>
    <row r="262" ht="13.5">
      <c r="A262" s="5"/>
    </row>
    <row r="263" ht="13.5">
      <c r="A263" s="5"/>
    </row>
    <row r="264" ht="13.5">
      <c r="A264" s="5"/>
    </row>
    <row r="265" ht="13.5">
      <c r="A265" s="5"/>
    </row>
    <row r="266" ht="13.5">
      <c r="A266" s="5"/>
    </row>
    <row r="267" ht="13.5">
      <c r="A267" s="5"/>
    </row>
    <row r="268" ht="13.5">
      <c r="A268" s="5"/>
    </row>
    <row r="269" ht="13.5">
      <c r="A269" s="5"/>
    </row>
    <row r="270" ht="13.5">
      <c r="A270" s="5"/>
    </row>
    <row r="271" ht="13.5">
      <c r="A271" s="5"/>
    </row>
    <row r="272" ht="13.5">
      <c r="A272" s="5"/>
    </row>
    <row r="273" ht="13.5">
      <c r="A273" s="5"/>
    </row>
    <row r="274" ht="13.5">
      <c r="A274" s="5"/>
    </row>
    <row r="275" ht="13.5">
      <c r="A275" s="5"/>
    </row>
    <row r="276" ht="13.5">
      <c r="A276" s="5"/>
    </row>
    <row r="277" ht="13.5">
      <c r="A277" s="5"/>
    </row>
    <row r="278" ht="13.5">
      <c r="A278" s="5"/>
    </row>
    <row r="279" ht="13.5">
      <c r="A279" s="5"/>
    </row>
    <row r="280" ht="13.5">
      <c r="A280" s="5"/>
    </row>
    <row r="281" ht="13.5">
      <c r="A281" s="5"/>
    </row>
    <row r="282" ht="13.5">
      <c r="A282" s="5"/>
    </row>
    <row r="283" ht="13.5">
      <c r="A283" s="5"/>
    </row>
    <row r="284" ht="13.5">
      <c r="A284" s="5"/>
    </row>
    <row r="285" ht="13.5">
      <c r="A285" s="5"/>
    </row>
    <row r="286" ht="13.5">
      <c r="A286" s="5"/>
    </row>
    <row r="287" ht="13.5">
      <c r="A287" s="5"/>
    </row>
    <row r="288" ht="13.5">
      <c r="A288" s="5"/>
    </row>
    <row r="289" ht="13.5">
      <c r="A289" s="5"/>
    </row>
    <row r="290" ht="13.5">
      <c r="A290" s="5"/>
    </row>
    <row r="291" ht="13.5">
      <c r="A291" s="5"/>
    </row>
    <row r="292" ht="13.5">
      <c r="A292" s="5"/>
    </row>
  </sheetData>
  <sheetProtection selectLockedCells="1" selectUnlockedCells="1"/>
  <mergeCells count="4">
    <mergeCell ref="B145:C145"/>
    <mergeCell ref="A145:A146"/>
    <mergeCell ref="A1:C1"/>
    <mergeCell ref="B29:C29"/>
  </mergeCells>
  <printOptions/>
  <pageMargins left="1.1298611111111112" right="0" top="0.39375" bottom="0.19652777777777777" header="0.5118055555555555" footer="0.511805555555555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2021-09-03T12:28:07Z</cp:lastPrinted>
  <dcterms:created xsi:type="dcterms:W3CDTF">2021-09-03T12:19:47Z</dcterms:created>
  <dcterms:modified xsi:type="dcterms:W3CDTF">2021-09-03T12:30:25Z</dcterms:modified>
  <cp:category/>
  <cp:version/>
  <cp:contentType/>
  <cp:contentStatus/>
</cp:coreProperties>
</file>