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8" activeTab="0"/>
  </bookViews>
  <sheets>
    <sheet name="таблица СЭР 2022" sheetId="1" r:id="rId1"/>
  </sheets>
  <definedNames>
    <definedName name="Excel_BuiltIn_Print_Titles" localSheetId="0">'таблица СЭР 2022'!$A$3:$FK$3</definedName>
    <definedName name="Excel_BuiltIn_Print_Titles" localSheetId="0">'таблица СЭР 2022'!$A$3:$FH$3</definedName>
    <definedName name="_xlnm.Print_Titles" localSheetId="0">'таблица СЭР 2022'!$3:$3</definedName>
    <definedName name="_xlnm.Print_Area" localSheetId="0">'таблица СЭР 2022'!$A$1:$C$166</definedName>
  </definedNames>
  <calcPr fullCalcOnLoad="1"/>
</workbook>
</file>

<file path=xl/sharedStrings.xml><?xml version="1.0" encoding="utf-8"?>
<sst xmlns="http://schemas.openxmlformats.org/spreadsheetml/2006/main" count="170" uniqueCount="141">
  <si>
    <t>Наименование показателя</t>
  </si>
  <si>
    <t>Количество субъектов малого и среднего предпринимательства (СМСП) по данным Единого реестра СМСП и самозанятых на конец периода - всего</t>
  </si>
  <si>
    <t>в том числе:</t>
  </si>
  <si>
    <t>Количество субъектов малого и среднего предпринимательства по данным Единого реестра СМСП</t>
  </si>
  <si>
    <t>из них:</t>
  </si>
  <si>
    <t>юридические лица</t>
  </si>
  <si>
    <t>индивидуальные предприниматели</t>
  </si>
  <si>
    <t>Количество самозанятых (налогоплательщики НПД)</t>
  </si>
  <si>
    <t>Оборот крупных и средних предприятий города Орла по всем видам экономической деятельности, млн.рублей</t>
  </si>
  <si>
    <r>
      <t xml:space="preserve">Отгружено товаров </t>
    </r>
    <r>
      <rPr>
        <b/>
        <u val="single"/>
        <sz val="11"/>
        <color indexed="48"/>
        <rFont val="Arial"/>
        <family val="2"/>
      </rPr>
      <t>собственного производства</t>
    </r>
    <r>
      <rPr>
        <b/>
        <sz val="11"/>
        <color indexed="48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color indexed="48"/>
        <rFont val="Arial"/>
        <family val="2"/>
      </rPr>
      <t>во всех видах экономической деятельности</t>
    </r>
    <r>
      <rPr>
        <b/>
        <sz val="11"/>
        <color indexed="48"/>
        <rFont val="Arial"/>
        <family val="2"/>
      </rPr>
      <t>, млн. руб.</t>
    </r>
  </si>
  <si>
    <t>Промышленность</t>
  </si>
  <si>
    <r>
      <t xml:space="preserve">Отгружено товаров собственного производства (по крупным и средним предприятиям </t>
    </r>
    <r>
      <rPr>
        <b/>
        <sz val="11"/>
        <rFont val="Arial"/>
        <family val="2"/>
      </rPr>
      <t>промышленности</t>
    </r>
    <r>
      <rPr>
        <sz val="11"/>
        <rFont val="Arial"/>
        <family val="2"/>
      </rPr>
      <t>), млн. руб.</t>
    </r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</si>
  <si>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</si>
  <si>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</si>
  <si>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добыча полезных ископаемых</t>
  </si>
  <si>
    <t>обрабатывающие производства</t>
  </si>
  <si>
    <t xml:space="preserve">    в том числе:</t>
  </si>
  <si>
    <t>производство пищевых продуктов</t>
  </si>
  <si>
    <t>производство одежды</t>
  </si>
  <si>
    <t>производство резиновых и пластмассовых изделий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</si>
  <si>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</si>
  <si>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</si>
  <si>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…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</si>
  <si>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</si>
  <si>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</si>
  <si>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</si>
  <si>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производство электрического оборудования</t>
  </si>
  <si>
    <t>Индекс цен предприятий - производителей на промышленную продукцию (к соответствующему периоду предыдущего года)</t>
  </si>
  <si>
    <t>Инвестиции в основной капитал (отчетность ежеквартальная)</t>
  </si>
  <si>
    <t>Инвестиции в основной капитал, млн. руб.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</si>
  <si>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</si>
  <si>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</si>
  <si>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</si>
  <si>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</si>
  <si>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>частные инвестиции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</si>
  <si>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</si>
  <si>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</si>
  <si>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помещений домов, тыс. кв. м</t>
  </si>
  <si>
    <t>МКД</t>
  </si>
  <si>
    <t>ИЖС</t>
  </si>
  <si>
    <t>Количество квартир во введенных домах- всего</t>
  </si>
  <si>
    <t>индивидуальные жилые дома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</si>
  <si>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</si>
  <si>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</si>
  <si>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</si>
  <si>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</si>
  <si>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</si>
  <si>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Доля продовольственных товаров в обороте, %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</si>
  <si>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</si>
  <si>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</si>
  <si>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</si>
  <si>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</si>
  <si>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</si>
  <si>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</si>
  <si>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Удельный вес прибыльных организаций</t>
  </si>
  <si>
    <t>Убыток (по крупным и средним организациям), млн. руб.</t>
  </si>
  <si>
    <t>Удельный вес убыточных организаций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</si>
  <si>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</si>
  <si>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</si>
  <si>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r>
      <t xml:space="preserve">Поступление налогов и сборов в бюджетную систему РФ по городу Орлу </t>
    </r>
    <r>
      <rPr>
        <b/>
        <sz val="11"/>
        <rFont val="Arial"/>
        <family val="2"/>
      </rPr>
      <t>(без учета организаций, являющихся крупными региональными налогоплательщиками)</t>
    </r>
    <r>
      <rPr>
        <sz val="11"/>
        <rFont val="Arial"/>
        <family val="2"/>
      </rPr>
      <t>, всего, млн.руб.</t>
    </r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</si>
  <si>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</si>
  <si>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</si>
  <si>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</si>
  <si>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</si>
  <si>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</si>
  <si>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НДФЛ</t>
  </si>
  <si>
    <t>НДС</t>
  </si>
  <si>
    <t>Акцизы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</si>
  <si>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</si>
  <si>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</si>
  <si>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</si>
  <si>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</si>
  <si>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</si>
  <si>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</si>
  <si>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</si>
  <si>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</si>
  <si>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</si>
  <si>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</si>
  <si>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</si>
  <si>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</si>
  <si>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</si>
  <si>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</si>
  <si>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</si>
  <si>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</si>
  <si>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</si>
  <si>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</si>
  <si>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</si>
  <si>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</si>
  <si>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</si>
  <si>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</si>
  <si>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</si>
  <si>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процентные платежи по муниципальному долгу</t>
  </si>
  <si>
    <t>прочее</t>
  </si>
  <si>
    <t>Занятость и безработица</t>
  </si>
  <si>
    <t xml:space="preserve">Среднесписочная численность работников по крупным и средним организациям, чел. </t>
  </si>
  <si>
    <r>
      <t xml:space="preserve">в том числе по видам деятельности </t>
    </r>
    <r>
      <rPr>
        <b/>
        <sz val="11"/>
        <color indexed="12"/>
        <rFont val="Arial"/>
        <family val="2"/>
      </rPr>
      <t>(отчетность квартальная) :</t>
    </r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</si>
  <si>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</si>
  <si>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</si>
  <si>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</si>
  <si>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</si>
  <si>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</si>
  <si>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</si>
  <si>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</si>
  <si>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</si>
  <si>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</si>
  <si>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</si>
  <si>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</si>
  <si>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</si>
  <si>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</si>
  <si>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</si>
  <si>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Безработица официальная на конец периода, чел.</t>
  </si>
  <si>
    <r>
      <t xml:space="preserve">Численность пенсионеров, чел. </t>
    </r>
    <r>
      <rPr>
        <b/>
        <sz val="11"/>
        <color indexed="48"/>
        <rFont val="Arial"/>
        <family val="2"/>
      </rPr>
      <t>(отчетность ежеквартальная)</t>
    </r>
  </si>
  <si>
    <t xml:space="preserve">Доходы населения, уровень жизни </t>
  </si>
  <si>
    <t>Среднемесячная начисленная заработная плата по крупным и средним предприятиям и организациям, руб.</t>
  </si>
  <si>
    <r>
      <t xml:space="preserve">в том числе по видам деятельности </t>
    </r>
    <r>
      <rPr>
        <b/>
        <sz val="11"/>
        <color indexed="12"/>
        <rFont val="Arial"/>
        <family val="2"/>
      </rPr>
      <t>(отчетность квартальная):</t>
    </r>
  </si>
  <si>
    <t>деятельность гостиниц и  предприятий общепита</t>
  </si>
  <si>
    <r>
      <t>Средний размер пенсии на конец периода, руб.</t>
    </r>
    <r>
      <rPr>
        <sz val="11"/>
        <color indexed="48"/>
        <rFont val="Arial"/>
        <family val="2"/>
      </rPr>
      <t xml:space="preserve"> </t>
    </r>
    <r>
      <rPr>
        <b/>
        <sz val="11"/>
        <color indexed="48"/>
        <rFont val="Arial"/>
        <family val="2"/>
      </rPr>
      <t>(отчетность квартальная)</t>
    </r>
  </si>
  <si>
    <r>
      <t xml:space="preserve">Сводный индекс потребительских цен по всем товарам и услугам </t>
    </r>
    <r>
      <rPr>
        <b/>
        <sz val="11"/>
        <rFont val="Arial"/>
        <family val="2"/>
      </rPr>
      <t>(отчетный месяц к декабрю предыдущего года)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</si>
  <si>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</si>
  <si>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</si>
  <si>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</si>
  <si>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</si>
  <si>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t>Демография</t>
  </si>
  <si>
    <t>АППГ-  303696</t>
  </si>
  <si>
    <t xml:space="preserve">Число родившихся по данным Орелстата, чел.
</t>
  </si>
  <si>
    <t>Число умерших , чел.</t>
  </si>
  <si>
    <t>Естественный прирост (-убыль) населения с начала года, чел.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</si>
  <si>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</si>
  <si>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</si>
  <si>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</si>
  <si>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</si>
  <si>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</si>
  <si>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t>Число браков, ед.</t>
  </si>
  <si>
    <t>Число разводов, ед.</t>
  </si>
  <si>
    <t>* АППГ - аналогичный показатель прошлого года</t>
  </si>
  <si>
    <t>Январь-декабрь
2022 года</t>
  </si>
  <si>
    <t>Темп роста к  январю-декабрю
2021 года</t>
  </si>
  <si>
    <t>АППГ (-)3919</t>
  </si>
  <si>
    <t>АППГ ( -) 1516</t>
  </si>
  <si>
    <t>Основные  показатели социально-экономического развития города Орла за 2022 год</t>
  </si>
  <si>
    <r>
      <t>Численность постоянного населения</t>
    </r>
    <r>
      <rPr>
        <b/>
        <sz val="11"/>
        <color indexed="48"/>
        <rFont val="Arial"/>
        <family val="2"/>
      </rPr>
      <t xml:space="preserve"> на 1 января 2023 года, </t>
    </r>
    <r>
      <rPr>
        <sz val="11"/>
        <rFont val="Arial"/>
        <family val="2"/>
      </rPr>
      <t>тыс. чел.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</si>
</sst>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2" fillId="0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64" fontId="1" fillId="0" borderId="10" xfId="55" applyNumberFormat="1" applyFont="1" applyFill="1" applyBorder="1" applyAlignment="1" applyProtection="1">
      <alignment horizontal="right" vertical="top" wrapText="1"/>
      <protection/>
    </xf>
    <xf numFmtId="1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left" vertical="top" wrapText="1" indent="1"/>
    </xf>
    <xf numFmtId="1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 indent="3"/>
    </xf>
    <xf numFmtId="2" fontId="5" fillId="0" borderId="10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left" vertical="top" wrapText="1" indent="1"/>
    </xf>
    <xf numFmtId="2" fontId="2" fillId="0" borderId="10" xfId="0" applyNumberFormat="1" applyFont="1" applyFill="1" applyBorder="1" applyAlignment="1">
      <alignment vertical="top" wrapText="1"/>
    </xf>
    <xf numFmtId="2" fontId="8" fillId="0" borderId="0" xfId="0" applyNumberFormat="1" applyFont="1" applyFill="1" applyAlignment="1">
      <alignment vertical="top" wrapText="1"/>
    </xf>
    <xf numFmtId="165" fontId="2" fillId="0" borderId="10" xfId="0" applyNumberFormat="1" applyFont="1" applyFill="1" applyBorder="1" applyAlignment="1">
      <alignment vertical="top" wrapText="1"/>
    </xf>
    <xf numFmtId="10" fontId="2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 indent="2"/>
    </xf>
    <xf numFmtId="164" fontId="3" fillId="0" borderId="10" xfId="0" applyNumberFormat="1" applyFont="1" applyFill="1" applyBorder="1" applyAlignment="1">
      <alignment vertical="top" wrapText="1"/>
    </xf>
    <xf numFmtId="2" fontId="11" fillId="0" borderId="0" xfId="0" applyNumberFormat="1" applyFont="1" applyFill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 vertical="top" wrapText="1"/>
    </xf>
    <xf numFmtId="164" fontId="2" fillId="0" borderId="10" xfId="55" applyNumberFormat="1" applyFont="1" applyFill="1" applyBorder="1" applyAlignment="1" applyProtection="1">
      <alignment horizontal="right" vertical="top" wrapText="1"/>
      <protection/>
    </xf>
    <xf numFmtId="164" fontId="1" fillId="0" borderId="10" xfId="55" applyNumberFormat="1" applyFill="1" applyBorder="1" applyAlignment="1" applyProtection="1">
      <alignment horizontal="right" vertical="top" wrapText="1"/>
      <protection/>
    </xf>
    <xf numFmtId="2" fontId="2" fillId="0" borderId="10" xfId="0" applyNumberFormat="1" applyFont="1" applyFill="1" applyBorder="1" applyAlignment="1">
      <alignment horizontal="left" vertical="top" indent="1"/>
    </xf>
    <xf numFmtId="2" fontId="2" fillId="0" borderId="10" xfId="0" applyNumberFormat="1" applyFont="1" applyFill="1" applyBorder="1" applyAlignment="1">
      <alignment horizontal="left" vertical="top" wrapText="1" indent="3"/>
    </xf>
    <xf numFmtId="10" fontId="3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V294"/>
  <sheetViews>
    <sheetView tabSelected="1" view="pageBreakPreview" zoomScale="85" zoomScaleNormal="85" zoomScaleSheetLayoutView="85" zoomScalePageLayoutView="0" workbookViewId="0" topLeftCell="A1">
      <pane xSplit="1" ySplit="3" topLeftCell="B151" activePane="bottomRight" state="frozen"/>
      <selection pane="topLeft" activeCell="A1" sqref="A1"/>
      <selection pane="topRight" activeCell="P1" sqref="P1"/>
      <selection pane="bottomLeft" activeCell="A25" sqref="A25"/>
      <selection pane="bottomRight" activeCell="A157" sqref="A157"/>
    </sheetView>
  </sheetViews>
  <sheetFormatPr defaultColWidth="11.625" defaultRowHeight="12.75"/>
  <cols>
    <col min="1" max="1" width="49.125" style="1" customWidth="1"/>
    <col min="2" max="2" width="21.375" style="1" customWidth="1"/>
    <col min="3" max="3" width="22.875" style="1" customWidth="1"/>
    <col min="4" max="6" width="8.25390625" style="1" customWidth="1"/>
    <col min="7" max="7" width="16.25390625" style="1" customWidth="1"/>
    <col min="8" max="164" width="8.25390625" style="1" customWidth="1"/>
    <col min="165" max="167" width="11.625" style="2" customWidth="1"/>
    <col min="168" max="16384" width="11.625" style="3" customWidth="1"/>
  </cols>
  <sheetData>
    <row r="2" spans="1:3" ht="30.75" customHeight="1">
      <c r="A2" s="49" t="s">
        <v>139</v>
      </c>
      <c r="B2" s="49"/>
      <c r="C2" s="49"/>
    </row>
    <row r="3" spans="1:3" ht="42.75">
      <c r="A3" s="4" t="s">
        <v>0</v>
      </c>
      <c r="B3" s="5" t="s">
        <v>135</v>
      </c>
      <c r="C3" s="4" t="s">
        <v>136</v>
      </c>
    </row>
    <row r="4" spans="1:230" ht="60">
      <c r="A4" s="6" t="s">
        <v>1</v>
      </c>
      <c r="B4" s="8">
        <f>B6+B10</f>
        <v>24454</v>
      </c>
      <c r="C4" s="7">
        <f>B4/(B6/C6+B10/C10)</f>
        <v>1.2108338284808873</v>
      </c>
      <c r="FI4" s="9"/>
      <c r="FJ4" s="9"/>
      <c r="FK4" s="9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</row>
    <row r="5" spans="1:3" ht="15">
      <c r="A5" s="6" t="s">
        <v>2</v>
      </c>
      <c r="B5" s="5"/>
      <c r="C5" s="11"/>
    </row>
    <row r="6" spans="1:3" ht="42.75">
      <c r="A6" s="12" t="s">
        <v>3</v>
      </c>
      <c r="B6" s="13">
        <f>SUM(B8:B9)</f>
        <v>12721</v>
      </c>
      <c r="C6" s="14">
        <f>B6/(B8/C8+B9/C9)</f>
        <v>0.9878853770288111</v>
      </c>
    </row>
    <row r="7" spans="1:3" ht="14.25">
      <c r="A7" s="11" t="s">
        <v>4</v>
      </c>
      <c r="B7" s="13"/>
      <c r="C7" s="14"/>
    </row>
    <row r="8" spans="1:3" ht="14.25">
      <c r="A8" s="15" t="s">
        <v>5</v>
      </c>
      <c r="B8" s="13">
        <v>5230</v>
      </c>
      <c r="C8" s="14">
        <f>B8/5431</f>
        <v>0.9629902412078807</v>
      </c>
    </row>
    <row r="9" spans="1:3" ht="14.25">
      <c r="A9" s="15" t="s">
        <v>6</v>
      </c>
      <c r="B9" s="13">
        <v>7491</v>
      </c>
      <c r="C9" s="14">
        <f>B9/7446</f>
        <v>1.0060435132957293</v>
      </c>
    </row>
    <row r="10" spans="1:3" ht="28.5">
      <c r="A10" s="12" t="s">
        <v>7</v>
      </c>
      <c r="B10" s="13">
        <v>11733</v>
      </c>
      <c r="C10" s="14">
        <f>B10/7319</f>
        <v>1.6030878535319033</v>
      </c>
    </row>
    <row r="11" spans="1:3" ht="45.75" customHeight="1">
      <c r="A11" s="16" t="s">
        <v>8</v>
      </c>
      <c r="B11" s="18">
        <v>276169.0957</v>
      </c>
      <c r="C11" s="14">
        <v>1.135</v>
      </c>
    </row>
    <row r="12" spans="1:3" ht="69" customHeight="1">
      <c r="A12" s="16" t="s">
        <v>9</v>
      </c>
      <c r="B12" s="18">
        <v>127444.3827</v>
      </c>
      <c r="C12" s="14">
        <v>1.165</v>
      </c>
    </row>
    <row r="13" spans="1:3" ht="22.5" customHeight="1">
      <c r="A13" s="6" t="s">
        <v>10</v>
      </c>
      <c r="B13" s="19"/>
      <c r="C13" s="20"/>
    </row>
    <row r="14" spans="1:3" ht="48.75" customHeight="1">
      <c r="A14" s="21" t="s">
        <v>11</v>
      </c>
      <c r="B14" s="18">
        <f>B16+B17+B19+B18</f>
        <v>95382.2876</v>
      </c>
      <c r="C14" s="14">
        <f>B14/(B16/C16+B17/C17+B19/C19+B18/C18)</f>
        <v>1.1741551840285425</v>
      </c>
    </row>
    <row r="15" spans="1:3" ht="20.25" customHeight="1">
      <c r="A15" s="22" t="s">
        <v>2</v>
      </c>
      <c r="B15" s="19"/>
      <c r="C15" s="20"/>
    </row>
    <row r="16" spans="1:3" ht="45" customHeight="1">
      <c r="A16" s="21" t="s">
        <v>12</v>
      </c>
      <c r="B16" s="17">
        <v>3423.3988</v>
      </c>
      <c r="C16" s="14">
        <v>0.871</v>
      </c>
    </row>
    <row r="17" spans="1:3" ht="35.25" customHeight="1">
      <c r="A17" s="21" t="s">
        <v>13</v>
      </c>
      <c r="B17" s="17">
        <v>13251.148</v>
      </c>
      <c r="C17" s="14">
        <v>1.105</v>
      </c>
    </row>
    <row r="18" spans="1:3" ht="14.25">
      <c r="A18" s="21" t="s">
        <v>14</v>
      </c>
      <c r="B18" s="17">
        <v>7.355</v>
      </c>
      <c r="C18" s="14">
        <v>8.3</v>
      </c>
    </row>
    <row r="19" spans="1:3" ht="18.75" customHeight="1">
      <c r="A19" s="21" t="s">
        <v>15</v>
      </c>
      <c r="B19" s="17">
        <v>78700.3858</v>
      </c>
      <c r="C19" s="14">
        <v>1.205</v>
      </c>
    </row>
    <row r="20" spans="1:3" ht="14.25">
      <c r="A20" s="21" t="s">
        <v>16</v>
      </c>
      <c r="B20" s="23"/>
      <c r="C20" s="24"/>
    </row>
    <row r="21" spans="1:3" s="27" customFormat="1" ht="14.25">
      <c r="A21" s="25" t="s">
        <v>17</v>
      </c>
      <c r="B21" s="26">
        <v>29697.9156</v>
      </c>
      <c r="C21" s="24">
        <v>1.383</v>
      </c>
    </row>
    <row r="22" spans="1:3" s="27" customFormat="1" ht="14.25">
      <c r="A22" s="25" t="s">
        <v>18</v>
      </c>
      <c r="B22" s="28">
        <v>468.0907</v>
      </c>
      <c r="C22" s="24">
        <v>0.731</v>
      </c>
    </row>
    <row r="23" spans="1:3" s="27" customFormat="1" ht="16.5" customHeight="1">
      <c r="A23" s="25" t="s">
        <v>19</v>
      </c>
      <c r="B23" s="23">
        <v>6017.0086</v>
      </c>
      <c r="C23" s="24">
        <v>1.137</v>
      </c>
    </row>
    <row r="24" spans="1:3" s="27" customFormat="1" ht="25.5">
      <c r="A24" s="25" t="s">
        <v>20</v>
      </c>
      <c r="B24" s="23">
        <v>725.0288</v>
      </c>
      <c r="C24" s="24">
        <v>1.241</v>
      </c>
    </row>
    <row r="25" spans="1:3" s="27" customFormat="1" ht="28.5" customHeight="1">
      <c r="A25" s="25" t="s">
        <v>21</v>
      </c>
      <c r="B25" s="23">
        <v>16551.9458</v>
      </c>
      <c r="C25" s="24">
        <v>1.089</v>
      </c>
    </row>
    <row r="26" spans="1:3" s="27" customFormat="1" ht="25.5">
      <c r="A26" s="25" t="s">
        <v>23</v>
      </c>
      <c r="B26" s="23">
        <v>1387.6884</v>
      </c>
      <c r="C26" s="24">
        <v>1.421</v>
      </c>
    </row>
    <row r="27" spans="1:3" s="27" customFormat="1" ht="25.5">
      <c r="A27" s="25" t="s">
        <v>24</v>
      </c>
      <c r="B27" s="23">
        <v>5676.2888</v>
      </c>
      <c r="C27" s="24">
        <v>1.223</v>
      </c>
    </row>
    <row r="28" spans="1:3" s="27" customFormat="1" ht="25.5">
      <c r="A28" s="25" t="s">
        <v>25</v>
      </c>
      <c r="B28" s="23" t="s">
        <v>22</v>
      </c>
      <c r="C28" s="24">
        <v>1.061</v>
      </c>
    </row>
    <row r="29" spans="1:3" s="27" customFormat="1" ht="21" customHeight="1">
      <c r="A29" s="25" t="s">
        <v>26</v>
      </c>
      <c r="B29" s="23">
        <v>3919.83</v>
      </c>
      <c r="C29" s="24">
        <v>1.135</v>
      </c>
    </row>
    <row r="30" spans="1:3" ht="51.75" customHeight="1">
      <c r="A30" s="21" t="s">
        <v>27</v>
      </c>
      <c r="B30" s="29"/>
      <c r="C30" s="30">
        <v>1.188</v>
      </c>
    </row>
    <row r="31" spans="1:3" ht="35.25" customHeight="1">
      <c r="A31" s="6" t="s">
        <v>28</v>
      </c>
      <c r="B31" s="51"/>
      <c r="C31" s="51"/>
    </row>
    <row r="32" spans="1:3" ht="18.75" customHeight="1">
      <c r="A32" s="21" t="s">
        <v>29</v>
      </c>
      <c r="B32" s="32">
        <v>14067.996</v>
      </c>
      <c r="C32" s="30">
        <v>1.099</v>
      </c>
    </row>
    <row r="33" spans="1:3" ht="14.25">
      <c r="A33" s="11" t="s">
        <v>2</v>
      </c>
      <c r="B33" s="32"/>
      <c r="C33" s="30"/>
    </row>
    <row r="34" spans="1:3" ht="14.25">
      <c r="A34" s="11" t="s">
        <v>30</v>
      </c>
      <c r="B34" s="32">
        <v>2601.555</v>
      </c>
      <c r="C34" s="30">
        <f>B34/1667.868</f>
        <v>1.5598086898963226</v>
      </c>
    </row>
    <row r="35" spans="1:3" ht="15.75" customHeight="1">
      <c r="A35" s="21" t="s">
        <v>31</v>
      </c>
      <c r="B35" s="32"/>
      <c r="C35" s="30"/>
    </row>
    <row r="36" spans="1:3" ht="15.75" customHeight="1">
      <c r="A36" s="12" t="s">
        <v>32</v>
      </c>
      <c r="B36" s="32">
        <v>3155.197</v>
      </c>
      <c r="C36" s="30">
        <f>B36/3419.31</f>
        <v>0.9227583927751506</v>
      </c>
    </row>
    <row r="37" spans="1:3" ht="15.75" customHeight="1">
      <c r="A37" s="12" t="s">
        <v>33</v>
      </c>
      <c r="B37" s="32">
        <v>130.382</v>
      </c>
      <c r="C37" s="30">
        <f>B37/64.603</f>
        <v>2.018203489002059</v>
      </c>
    </row>
    <row r="38" spans="1:3" ht="24" customHeight="1">
      <c r="A38" s="12" t="s">
        <v>34</v>
      </c>
      <c r="B38" s="32">
        <f>B32-B36-B37</f>
        <v>10782.417</v>
      </c>
      <c r="C38" s="30">
        <f>B38/8583.747</f>
        <v>1.2561433835363507</v>
      </c>
    </row>
    <row r="39" spans="1:3" ht="19.5" customHeight="1">
      <c r="A39" s="6" t="s">
        <v>35</v>
      </c>
      <c r="B39" s="22"/>
      <c r="C39" s="11"/>
    </row>
    <row r="40" spans="1:3" ht="28.5">
      <c r="A40" s="22" t="s">
        <v>36</v>
      </c>
      <c r="B40" s="32">
        <v>4259.022</v>
      </c>
      <c r="C40" s="30">
        <v>1.117</v>
      </c>
    </row>
    <row r="41" spans="1:3" ht="31.5" customHeight="1">
      <c r="A41" s="22" t="s">
        <v>37</v>
      </c>
      <c r="B41" s="33">
        <v>161.328</v>
      </c>
      <c r="C41" s="30">
        <v>1.67</v>
      </c>
    </row>
    <row r="42" spans="1:3" ht="14.25">
      <c r="A42" s="34" t="s">
        <v>2</v>
      </c>
      <c r="B42" s="32"/>
      <c r="C42" s="30"/>
    </row>
    <row r="43" spans="1:3" ht="14.25">
      <c r="A43" s="11" t="s">
        <v>38</v>
      </c>
      <c r="B43" s="32">
        <f>B41-B44</f>
        <v>129.00400000000002</v>
      </c>
      <c r="C43" s="30">
        <f>B43/(96.609-39.189)</f>
        <v>2.24667363288053</v>
      </c>
    </row>
    <row r="44" spans="1:3" ht="14.25">
      <c r="A44" s="11" t="s">
        <v>39</v>
      </c>
      <c r="B44" s="32">
        <v>32.324</v>
      </c>
      <c r="C44" s="30">
        <v>0.85</v>
      </c>
    </row>
    <row r="45" spans="1:3" s="36" customFormat="1" ht="18.75" customHeight="1">
      <c r="A45" s="22" t="s">
        <v>40</v>
      </c>
      <c r="B45" s="13">
        <v>2529</v>
      </c>
      <c r="C45" s="14">
        <f>B45/1229</f>
        <v>2.0577705451586654</v>
      </c>
    </row>
    <row r="46" spans="1:3" ht="14.25">
      <c r="A46" s="34" t="s">
        <v>2</v>
      </c>
      <c r="B46" s="32"/>
      <c r="C46" s="30"/>
    </row>
    <row r="47" spans="1:3" ht="14.25">
      <c r="A47" s="11" t="s">
        <v>38</v>
      </c>
      <c r="B47" s="37">
        <f>B45-B48</f>
        <v>2328</v>
      </c>
      <c r="C47" s="30">
        <f>B47/(1339-271)</f>
        <v>2.1797752808988764</v>
      </c>
    </row>
    <row r="48" spans="1:3" ht="14.25">
      <c r="A48" s="11" t="s">
        <v>41</v>
      </c>
      <c r="B48" s="37">
        <v>201</v>
      </c>
      <c r="C48" s="30">
        <f>B48/271</f>
        <v>0.7416974169741697</v>
      </c>
    </row>
    <row r="49" spans="1:3" s="36" customFormat="1" ht="62.25" customHeight="1">
      <c r="A49" s="22" t="s">
        <v>42</v>
      </c>
      <c r="B49" s="38">
        <v>42296</v>
      </c>
      <c r="C49" s="30">
        <f>B49/40543</f>
        <v>1.0432380435586908</v>
      </c>
    </row>
    <row r="50" spans="1:3" ht="19.5" customHeight="1">
      <c r="A50" s="6" t="s">
        <v>43</v>
      </c>
      <c r="B50" s="13"/>
      <c r="C50" s="11"/>
    </row>
    <row r="51" spans="1:3" ht="31.5" customHeight="1">
      <c r="A51" s="22" t="s">
        <v>44</v>
      </c>
      <c r="B51" s="32">
        <v>56796.283</v>
      </c>
      <c r="C51" s="30">
        <v>1.118</v>
      </c>
    </row>
    <row r="52" spans="1:3" ht="18.75" customHeight="1">
      <c r="A52" s="12" t="s">
        <v>45</v>
      </c>
      <c r="B52" s="32">
        <f>B51-B53</f>
        <v>25254.685</v>
      </c>
      <c r="C52" s="40">
        <f>B52/(B51/C51-B53/C53)</f>
        <v>1.0462060921904377</v>
      </c>
    </row>
    <row r="53" spans="1:3" ht="18.75" customHeight="1">
      <c r="A53" s="12" t="s">
        <v>46</v>
      </c>
      <c r="B53" s="32">
        <v>31541.598</v>
      </c>
      <c r="C53" s="30">
        <v>1.183</v>
      </c>
    </row>
    <row r="54" spans="1:3" ht="18.75" customHeight="1">
      <c r="A54" s="22" t="s">
        <v>47</v>
      </c>
      <c r="B54" s="41">
        <f>B53/B51</f>
        <v>0.5553461658749747</v>
      </c>
      <c r="C54" s="30"/>
    </row>
    <row r="55" spans="1:3" ht="28.5">
      <c r="A55" s="22" t="s">
        <v>48</v>
      </c>
      <c r="B55" s="32">
        <v>721.807</v>
      </c>
      <c r="C55" s="30">
        <v>0.817</v>
      </c>
    </row>
    <row r="56" spans="1:3" ht="18.75" customHeight="1">
      <c r="A56" s="6" t="s">
        <v>49</v>
      </c>
      <c r="B56" s="19"/>
      <c r="C56" s="20"/>
    </row>
    <row r="57" spans="1:3" ht="31.5" customHeight="1">
      <c r="A57" s="21" t="s">
        <v>50</v>
      </c>
      <c r="B57" s="19">
        <v>6175.2</v>
      </c>
      <c r="C57" s="30">
        <v>0.932</v>
      </c>
    </row>
    <row r="58" spans="1:3" ht="33.75" customHeight="1">
      <c r="A58" s="22" t="s">
        <v>51</v>
      </c>
      <c r="B58" s="32">
        <v>472778.4</v>
      </c>
      <c r="C58" s="30">
        <v>1.432</v>
      </c>
    </row>
    <row r="59" spans="1:3" ht="18.75" customHeight="1">
      <c r="A59" s="6" t="s">
        <v>52</v>
      </c>
      <c r="B59" s="19"/>
      <c r="C59" s="20"/>
    </row>
    <row r="60" spans="1:3" ht="28.5">
      <c r="A60" s="22" t="s">
        <v>53</v>
      </c>
      <c r="B60" s="32">
        <v>19107.87</v>
      </c>
      <c r="C60" s="30">
        <v>0.91</v>
      </c>
    </row>
    <row r="61" spans="1:3" ht="17.25" customHeight="1">
      <c r="A61" s="39" t="s">
        <v>54</v>
      </c>
      <c r="B61" s="19"/>
      <c r="C61" s="19"/>
    </row>
    <row r="62" spans="1:3" ht="33" customHeight="1">
      <c r="A62" s="21" t="s">
        <v>55</v>
      </c>
      <c r="B62" s="32">
        <v>1455.555</v>
      </c>
      <c r="C62" s="35">
        <v>4.498</v>
      </c>
    </row>
    <row r="63" spans="1:3" ht="21" customHeight="1">
      <c r="A63" s="39" t="s">
        <v>56</v>
      </c>
      <c r="B63" s="19"/>
      <c r="C63" s="20"/>
    </row>
    <row r="64" spans="1:208" ht="47.25" customHeight="1">
      <c r="A64" s="21" t="s">
        <v>57</v>
      </c>
      <c r="B64" s="32">
        <v>17652.315</v>
      </c>
      <c r="C64" s="30">
        <f>B64/(B60/C60-B62/C62)</f>
        <v>0.8538388676722727</v>
      </c>
      <c r="FI64" s="9"/>
      <c r="FJ64" s="9"/>
      <c r="FK64" s="9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</row>
    <row r="65" spans="1:3" ht="17.25" customHeight="1" hidden="1">
      <c r="A65" s="6" t="s">
        <v>58</v>
      </c>
      <c r="B65" s="22"/>
      <c r="C65" s="11"/>
    </row>
    <row r="66" spans="1:3" ht="78" customHeight="1" hidden="1">
      <c r="A66" s="21" t="s">
        <v>59</v>
      </c>
      <c r="B66" s="33"/>
      <c r="C66" s="30">
        <v>0.96</v>
      </c>
    </row>
    <row r="67" spans="1:3" ht="18" customHeight="1" hidden="1">
      <c r="A67" s="21" t="s">
        <v>60</v>
      </c>
      <c r="B67" s="19"/>
      <c r="C67" s="20"/>
    </row>
    <row r="68" spans="1:3" ht="18" customHeight="1" hidden="1">
      <c r="A68" s="21" t="s">
        <v>61</v>
      </c>
      <c r="B68" s="19"/>
      <c r="C68" s="30"/>
    </row>
    <row r="69" spans="1:3" ht="18" customHeight="1" hidden="1">
      <c r="A69" s="21" t="s">
        <v>62</v>
      </c>
      <c r="B69" s="32"/>
      <c r="C69" s="30"/>
    </row>
    <row r="70" spans="1:3" ht="18" customHeight="1" hidden="1">
      <c r="A70" s="21" t="s">
        <v>63</v>
      </c>
      <c r="B70" s="19"/>
      <c r="C70" s="30"/>
    </row>
    <row r="71" spans="1:3" ht="18" customHeight="1" hidden="1">
      <c r="A71" s="12" t="s">
        <v>64</v>
      </c>
      <c r="B71" s="32"/>
      <c r="C71" s="30">
        <v>0.982</v>
      </c>
    </row>
    <row r="72" spans="1:3" ht="18" customHeight="1" hidden="1">
      <c r="A72" s="12" t="s">
        <v>65</v>
      </c>
      <c r="B72" s="32"/>
      <c r="C72" s="30">
        <v>1.132</v>
      </c>
    </row>
    <row r="73" spans="1:3" ht="18" customHeight="1" hidden="1">
      <c r="A73" s="12" t="s">
        <v>66</v>
      </c>
      <c r="B73" s="32"/>
      <c r="C73" s="30">
        <v>0.706</v>
      </c>
    </row>
    <row r="74" spans="1:3" ht="18" customHeight="1" hidden="1">
      <c r="A74" s="12" t="s">
        <v>67</v>
      </c>
      <c r="B74" s="32"/>
      <c r="C74" s="30">
        <v>1.739</v>
      </c>
    </row>
    <row r="75" spans="1:3" ht="18" customHeight="1" hidden="1">
      <c r="A75" s="42" t="s">
        <v>68</v>
      </c>
      <c r="B75" s="32"/>
      <c r="C75" s="30">
        <v>0.922</v>
      </c>
    </row>
    <row r="76" spans="1:3" ht="18" customHeight="1" hidden="1">
      <c r="A76" s="12" t="s">
        <v>2</v>
      </c>
      <c r="B76" s="32"/>
      <c r="C76" s="30"/>
    </row>
    <row r="77" spans="1:3" ht="18" customHeight="1" hidden="1">
      <c r="A77" s="12" t="s">
        <v>69</v>
      </c>
      <c r="B77" s="32"/>
      <c r="C77" s="30">
        <v>0.828</v>
      </c>
    </row>
    <row r="78" spans="1:3" ht="18" customHeight="1" hidden="1">
      <c r="A78" s="12" t="s">
        <v>70</v>
      </c>
      <c r="B78" s="32"/>
      <c r="C78" s="30">
        <v>0.922</v>
      </c>
    </row>
    <row r="79" spans="1:3" ht="18" customHeight="1" hidden="1">
      <c r="A79" s="12" t="s">
        <v>71</v>
      </c>
      <c r="B79" s="32"/>
      <c r="C79" s="30">
        <v>0.804</v>
      </c>
    </row>
    <row r="80" spans="1:3" ht="18" customHeight="1" hidden="1">
      <c r="A80" s="12" t="s">
        <v>72</v>
      </c>
      <c r="B80" s="32"/>
      <c r="C80" s="30">
        <v>0.934</v>
      </c>
    </row>
    <row r="81" spans="1:3" ht="33" customHeight="1" hidden="1">
      <c r="A81" s="21" t="s">
        <v>73</v>
      </c>
      <c r="B81" s="32"/>
      <c r="C81" s="30" t="e">
        <f>B81/(B83/C83+B84/C84+B85/C85)</f>
        <v>#DIV/0!</v>
      </c>
    </row>
    <row r="82" spans="1:3" ht="14.25" hidden="1">
      <c r="A82" s="21" t="s">
        <v>2</v>
      </c>
      <c r="B82" s="32"/>
      <c r="C82" s="30"/>
    </row>
    <row r="83" spans="1:3" ht="18.75" customHeight="1" hidden="1">
      <c r="A83" s="43" t="s">
        <v>74</v>
      </c>
      <c r="B83" s="32"/>
      <c r="C83" s="30">
        <v>0.029</v>
      </c>
    </row>
    <row r="84" spans="1:3" ht="18.75" customHeight="1" hidden="1">
      <c r="A84" s="43" t="s">
        <v>75</v>
      </c>
      <c r="B84" s="32"/>
      <c r="C84" s="30">
        <v>1.137</v>
      </c>
    </row>
    <row r="85" spans="1:3" ht="18.75" customHeight="1" hidden="1">
      <c r="A85" s="43" t="s">
        <v>76</v>
      </c>
      <c r="B85" s="32"/>
      <c r="C85" s="30">
        <v>1.515</v>
      </c>
    </row>
    <row r="86" spans="1:3" ht="18.75" customHeight="1" hidden="1">
      <c r="A86" s="43" t="s">
        <v>77</v>
      </c>
      <c r="B86" s="32"/>
      <c r="C86" s="30"/>
    </row>
    <row r="87" spans="1:3" ht="18.75" customHeight="1" hidden="1">
      <c r="A87" s="21" t="s">
        <v>78</v>
      </c>
      <c r="B87" s="32"/>
      <c r="C87" s="30">
        <v>1.036</v>
      </c>
    </row>
    <row r="88" spans="1:3" ht="23.25" customHeight="1">
      <c r="A88" s="6" t="s">
        <v>79</v>
      </c>
      <c r="B88" s="22"/>
      <c r="C88" s="30"/>
    </row>
    <row r="89" spans="1:3" ht="18.75" customHeight="1">
      <c r="A89" s="21" t="s">
        <v>80</v>
      </c>
      <c r="B89" s="31">
        <v>12536.1148</v>
      </c>
      <c r="C89" s="30">
        <f>B89/9882.8443</f>
        <v>1.2684723566878413</v>
      </c>
    </row>
    <row r="90" spans="1:3" ht="14.25">
      <c r="A90" s="21" t="s">
        <v>2</v>
      </c>
      <c r="B90" s="22"/>
      <c r="C90" s="30"/>
    </row>
    <row r="91" spans="1:3" ht="20.25" customHeight="1">
      <c r="A91" s="21" t="s">
        <v>81</v>
      </c>
      <c r="B91" s="31">
        <f>1538.6149+15.3081+361.9517+358.4207+59.8503+0.011+282.1854+8.4342+18.7424+53.0633+72.6418+13.1727+20.6811+26.2017</f>
        <v>2829.2792999999997</v>
      </c>
      <c r="C91" s="30">
        <f>B91/(1367.2838+12.943+348.5654+386.208+57.9748+0.0612+285.4285+1.1528+195.1261+39.7876+39.8169+11.9079+28.8059+34.7553)</f>
        <v>1.0069264648248293</v>
      </c>
    </row>
    <row r="92" spans="1:3" ht="17.25" customHeight="1">
      <c r="A92" s="21" t="s">
        <v>82</v>
      </c>
      <c r="B92" s="31">
        <v>12715.7</v>
      </c>
      <c r="C92" s="30">
        <f>B92/9708.5253</f>
        <v>1.309745775704988</v>
      </c>
    </row>
    <row r="93" spans="1:3" ht="14.25">
      <c r="A93" s="21" t="s">
        <v>83</v>
      </c>
      <c r="B93" s="31"/>
      <c r="C93" s="30"/>
    </row>
    <row r="94" spans="1:3" ht="19.5" customHeight="1">
      <c r="A94" s="12" t="s">
        <v>84</v>
      </c>
      <c r="B94" s="31">
        <v>1088.5874</v>
      </c>
      <c r="C94" s="30">
        <f>B94/966.8556</f>
        <v>1.1259048403918848</v>
      </c>
    </row>
    <row r="95" spans="1:3" ht="28.5">
      <c r="A95" s="12" t="s">
        <v>85</v>
      </c>
      <c r="B95" s="31">
        <v>2755.8292</v>
      </c>
      <c r="C95" s="30">
        <f>B95/1286.0668</f>
        <v>2.1428351933196628</v>
      </c>
    </row>
    <row r="96" spans="1:3" ht="19.5" customHeight="1">
      <c r="A96" s="12" t="s">
        <v>86</v>
      </c>
      <c r="B96" s="31">
        <v>1588.29</v>
      </c>
      <c r="C96" s="30">
        <f>B96/1187.2729</f>
        <v>1.3377632050727344</v>
      </c>
    </row>
    <row r="97" spans="1:3" ht="19.5" customHeight="1">
      <c r="A97" s="12" t="s">
        <v>87</v>
      </c>
      <c r="B97" s="31">
        <v>6441.508</v>
      </c>
      <c r="C97" s="30">
        <f>B97/5434.4989</f>
        <v>1.1852993474706564</v>
      </c>
    </row>
    <row r="98" spans="1:3" ht="19.5" customHeight="1">
      <c r="A98" s="12" t="s">
        <v>88</v>
      </c>
      <c r="B98" s="31">
        <v>248.011</v>
      </c>
      <c r="C98" s="30">
        <f>B98/264.6792</f>
        <v>0.9370248965540171</v>
      </c>
    </row>
    <row r="99" spans="1:3" ht="19.5" customHeight="1">
      <c r="A99" s="12" t="s">
        <v>89</v>
      </c>
      <c r="B99" s="31">
        <v>420.8039</v>
      </c>
      <c r="C99" s="30">
        <f>B99/383.9098</f>
        <v>1.096100959131546</v>
      </c>
    </row>
    <row r="100" spans="1:3" ht="19.5" customHeight="1">
      <c r="A100" s="12" t="s">
        <v>90</v>
      </c>
      <c r="B100" s="31">
        <v>32.8101</v>
      </c>
      <c r="C100" s="30">
        <f>B100/14.9388</f>
        <v>2.1963009077034297</v>
      </c>
    </row>
    <row r="101" spans="1:3" ht="18" customHeight="1">
      <c r="A101" s="12" t="s">
        <v>91</v>
      </c>
      <c r="B101" s="31">
        <v>80.1709</v>
      </c>
      <c r="C101" s="30">
        <f>B101/141.0367</f>
        <v>0.5684399876060628</v>
      </c>
    </row>
    <row r="102" spans="1:3" ht="19.5" customHeight="1">
      <c r="A102" s="12" t="s">
        <v>92</v>
      </c>
      <c r="B102" s="28">
        <f>B92-B94-B95-B96-B97-B98-B99-B100-B101</f>
        <v>59.68950000000051</v>
      </c>
      <c r="C102" s="30">
        <f>B102/(B92/C92-B94/C94-B95/C95-B96/C96-B97/C97-B98/C98-B99/C99-B100/C100-B101/C101)</f>
        <v>2.039509201615678</v>
      </c>
    </row>
    <row r="103" spans="1:3" ht="21.75" customHeight="1">
      <c r="A103" s="6" t="s">
        <v>93</v>
      </c>
      <c r="B103" s="22"/>
      <c r="C103" s="30"/>
    </row>
    <row r="104" spans="1:230" ht="30" customHeight="1">
      <c r="A104" s="22" t="s">
        <v>94</v>
      </c>
      <c r="B104" s="19">
        <v>79528</v>
      </c>
      <c r="C104" s="44">
        <v>0.984</v>
      </c>
      <c r="FI104" s="9"/>
      <c r="FJ104" s="9"/>
      <c r="FK104" s="9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</row>
    <row r="105" spans="1:3" ht="35.25" customHeight="1">
      <c r="A105" s="22" t="s">
        <v>95</v>
      </c>
      <c r="B105" s="19"/>
      <c r="C105" s="30"/>
    </row>
    <row r="106" spans="1:3" ht="30.75" customHeight="1">
      <c r="A106" s="12" t="s">
        <v>96</v>
      </c>
      <c r="B106" s="20">
        <v>1389</v>
      </c>
      <c r="C106" s="30">
        <v>1.076</v>
      </c>
    </row>
    <row r="107" spans="1:3" ht="20.25" customHeight="1">
      <c r="A107" s="12" t="s">
        <v>15</v>
      </c>
      <c r="B107" s="20">
        <v>10667</v>
      </c>
      <c r="C107" s="30">
        <v>0.998</v>
      </c>
    </row>
    <row r="108" spans="1:3" ht="30.75" customHeight="1">
      <c r="A108" s="12" t="s">
        <v>13</v>
      </c>
      <c r="B108" s="20">
        <v>3306</v>
      </c>
      <c r="C108" s="30">
        <v>1.02</v>
      </c>
    </row>
    <row r="109" spans="1:3" ht="45" customHeight="1">
      <c r="A109" s="12" t="s">
        <v>12</v>
      </c>
      <c r="B109" s="20">
        <v>1021</v>
      </c>
      <c r="C109" s="30">
        <v>0.996</v>
      </c>
    </row>
    <row r="110" spans="1:3" ht="18.75" customHeight="1">
      <c r="A110" s="12" t="s">
        <v>97</v>
      </c>
      <c r="B110" s="20">
        <v>1063</v>
      </c>
      <c r="C110" s="30">
        <v>0.933</v>
      </c>
    </row>
    <row r="111" spans="1:3" ht="18.75" customHeight="1">
      <c r="A111" s="12" t="s">
        <v>98</v>
      </c>
      <c r="B111" s="20">
        <v>8053</v>
      </c>
      <c r="C111" s="30">
        <v>0.95</v>
      </c>
    </row>
    <row r="112" spans="1:3" ht="18.75" customHeight="1">
      <c r="A112" s="12" t="s">
        <v>99</v>
      </c>
      <c r="B112" s="20">
        <v>5123</v>
      </c>
      <c r="C112" s="30">
        <v>0.982</v>
      </c>
    </row>
    <row r="113" spans="1:3" ht="28.5">
      <c r="A113" s="12" t="s">
        <v>100</v>
      </c>
      <c r="B113" s="20">
        <v>563</v>
      </c>
      <c r="C113" s="30">
        <v>0.904</v>
      </c>
    </row>
    <row r="114" spans="1:3" ht="18" customHeight="1">
      <c r="A114" s="12" t="s">
        <v>101</v>
      </c>
      <c r="B114" s="20">
        <v>3251</v>
      </c>
      <c r="C114" s="30">
        <v>1.164</v>
      </c>
    </row>
    <row r="115" spans="1:3" ht="18" customHeight="1">
      <c r="A115" s="12" t="s">
        <v>102</v>
      </c>
      <c r="B115" s="20">
        <v>2697</v>
      </c>
      <c r="C115" s="30">
        <v>0.954</v>
      </c>
    </row>
    <row r="116" spans="1:3" ht="33" customHeight="1">
      <c r="A116" s="12" t="s">
        <v>103</v>
      </c>
      <c r="B116" s="20">
        <v>901</v>
      </c>
      <c r="C116" s="30">
        <v>0.84</v>
      </c>
    </row>
    <row r="117" spans="1:3" ht="30.75" customHeight="1">
      <c r="A117" s="12" t="s">
        <v>104</v>
      </c>
      <c r="B117" s="20">
        <v>904</v>
      </c>
      <c r="C117" s="30">
        <v>0.915</v>
      </c>
    </row>
    <row r="118" spans="1:3" ht="33.75" customHeight="1">
      <c r="A118" s="12" t="s">
        <v>105</v>
      </c>
      <c r="B118" s="20">
        <v>1683</v>
      </c>
      <c r="C118" s="30">
        <v>1.036</v>
      </c>
    </row>
    <row r="119" spans="1:3" ht="42.75">
      <c r="A119" s="12" t="s">
        <v>106</v>
      </c>
      <c r="B119" s="20">
        <v>10912</v>
      </c>
      <c r="C119" s="30">
        <v>0.978</v>
      </c>
    </row>
    <row r="120" spans="1:3" ht="18.75" customHeight="1">
      <c r="A120" s="12" t="s">
        <v>87</v>
      </c>
      <c r="B120" s="20">
        <v>14541</v>
      </c>
      <c r="C120" s="30">
        <v>0.988</v>
      </c>
    </row>
    <row r="121" spans="1:3" ht="29.25" customHeight="1">
      <c r="A121" s="12" t="s">
        <v>107</v>
      </c>
      <c r="B121" s="20">
        <v>11089</v>
      </c>
      <c r="C121" s="30">
        <v>0.961</v>
      </c>
    </row>
    <row r="122" spans="1:3" ht="31.5" customHeight="1">
      <c r="A122" s="12" t="s">
        <v>108</v>
      </c>
      <c r="B122" s="20">
        <v>1963</v>
      </c>
      <c r="C122" s="30">
        <v>1.003</v>
      </c>
    </row>
    <row r="123" spans="1:3" ht="21.75" customHeight="1">
      <c r="A123" s="12" t="s">
        <v>109</v>
      </c>
      <c r="B123" s="20">
        <v>378</v>
      </c>
      <c r="C123" s="30">
        <v>0.987</v>
      </c>
    </row>
    <row r="124" spans="1:3" ht="33.75" customHeight="1">
      <c r="A124" s="22" t="s">
        <v>110</v>
      </c>
      <c r="B124" s="19">
        <v>745</v>
      </c>
      <c r="C124" s="30">
        <v>0.784</v>
      </c>
    </row>
    <row r="125" spans="1:3" ht="15" customHeight="1">
      <c r="A125" s="50" t="s">
        <v>111</v>
      </c>
      <c r="B125" s="51"/>
      <c r="C125" s="51"/>
    </row>
    <row r="126" spans="1:3" ht="14.25">
      <c r="A126" s="50"/>
      <c r="B126" s="19">
        <v>100210</v>
      </c>
      <c r="C126" s="30">
        <f>B126/101487</f>
        <v>0.9874171076098417</v>
      </c>
    </row>
    <row r="127" spans="1:3" ht="18.75" customHeight="1">
      <c r="A127" s="6" t="s">
        <v>112</v>
      </c>
      <c r="B127" s="19"/>
      <c r="C127" s="11"/>
    </row>
    <row r="128" spans="1:3" ht="45" customHeight="1">
      <c r="A128" s="22" t="s">
        <v>113</v>
      </c>
      <c r="B128" s="19">
        <v>45993</v>
      </c>
      <c r="C128" s="35">
        <v>1.118</v>
      </c>
    </row>
    <row r="129" spans="1:3" ht="36" customHeight="1">
      <c r="A129" s="22" t="s">
        <v>114</v>
      </c>
      <c r="B129" s="19"/>
      <c r="C129" s="20"/>
    </row>
    <row r="130" spans="1:3" ht="30" customHeight="1">
      <c r="A130" s="12" t="s">
        <v>96</v>
      </c>
      <c r="B130" s="20">
        <v>51297</v>
      </c>
      <c r="C130" s="30">
        <v>1.117</v>
      </c>
    </row>
    <row r="131" spans="1:3" ht="20.25" customHeight="1">
      <c r="A131" s="12" t="s">
        <v>15</v>
      </c>
      <c r="B131" s="20">
        <v>50170</v>
      </c>
      <c r="C131" s="30">
        <v>1.115</v>
      </c>
    </row>
    <row r="132" spans="1:3" ht="28.5">
      <c r="A132" s="12" t="s">
        <v>13</v>
      </c>
      <c r="B132" s="20">
        <v>46228</v>
      </c>
      <c r="C132" s="30">
        <v>1.145</v>
      </c>
    </row>
    <row r="133" spans="1:3" ht="49.5" customHeight="1">
      <c r="A133" s="12" t="s">
        <v>12</v>
      </c>
      <c r="B133" s="20">
        <v>35588</v>
      </c>
      <c r="C133" s="30">
        <v>1.137</v>
      </c>
    </row>
    <row r="134" spans="1:3" ht="18.75" customHeight="1">
      <c r="A134" s="12" t="s">
        <v>97</v>
      </c>
      <c r="B134" s="20">
        <v>42184</v>
      </c>
      <c r="C134" s="30">
        <v>1.104</v>
      </c>
    </row>
    <row r="135" spans="1:3" ht="18.75" customHeight="1">
      <c r="A135" s="12" t="s">
        <v>98</v>
      </c>
      <c r="B135" s="20">
        <v>45346</v>
      </c>
      <c r="C135" s="30">
        <v>1.126</v>
      </c>
    </row>
    <row r="136" spans="1:3" ht="18.75" customHeight="1">
      <c r="A136" s="12" t="s">
        <v>99</v>
      </c>
      <c r="B136" s="20">
        <v>48850</v>
      </c>
      <c r="C136" s="30">
        <v>1.143</v>
      </c>
    </row>
    <row r="137" spans="1:3" ht="28.5">
      <c r="A137" s="12" t="s">
        <v>115</v>
      </c>
      <c r="B137" s="20">
        <v>35913</v>
      </c>
      <c r="C137" s="30">
        <v>1.182</v>
      </c>
    </row>
    <row r="138" spans="1:3" ht="14.25">
      <c r="A138" s="12" t="s">
        <v>101</v>
      </c>
      <c r="B138" s="20">
        <v>41665</v>
      </c>
      <c r="C138" s="30">
        <v>1.069</v>
      </c>
    </row>
    <row r="139" spans="1:3" ht="21" customHeight="1">
      <c r="A139" s="12" t="s">
        <v>102</v>
      </c>
      <c r="B139" s="20">
        <v>64949</v>
      </c>
      <c r="C139" s="30">
        <v>1.071</v>
      </c>
    </row>
    <row r="140" spans="1:3" ht="28.5">
      <c r="A140" s="12" t="s">
        <v>103</v>
      </c>
      <c r="B140" s="20">
        <v>33829</v>
      </c>
      <c r="C140" s="30">
        <v>1.19</v>
      </c>
    </row>
    <row r="141" spans="1:3" ht="28.5">
      <c r="A141" s="12" t="s">
        <v>104</v>
      </c>
      <c r="B141" s="20">
        <v>58051</v>
      </c>
      <c r="C141" s="30">
        <v>1.234</v>
      </c>
    </row>
    <row r="142" spans="1:3" ht="28.5">
      <c r="A142" s="12" t="s">
        <v>105</v>
      </c>
      <c r="B142" s="20">
        <v>36094</v>
      </c>
      <c r="C142" s="30">
        <v>1.156</v>
      </c>
    </row>
    <row r="143" spans="1:3" ht="42.75">
      <c r="A143" s="12" t="s">
        <v>106</v>
      </c>
      <c r="B143" s="20">
        <v>52968</v>
      </c>
      <c r="C143" s="30">
        <v>1.069</v>
      </c>
    </row>
    <row r="144" spans="1:3" ht="18" customHeight="1">
      <c r="A144" s="12" t="s">
        <v>87</v>
      </c>
      <c r="B144" s="20">
        <v>39196</v>
      </c>
      <c r="C144" s="30">
        <v>1.14</v>
      </c>
    </row>
    <row r="145" spans="1:3" ht="33" customHeight="1">
      <c r="A145" s="12" t="s">
        <v>107</v>
      </c>
      <c r="B145" s="20">
        <v>41216</v>
      </c>
      <c r="C145" s="30">
        <v>1.152</v>
      </c>
    </row>
    <row r="146" spans="1:3" ht="31.5" customHeight="1">
      <c r="A146" s="12" t="s">
        <v>108</v>
      </c>
      <c r="B146" s="20">
        <v>39309</v>
      </c>
      <c r="C146" s="30">
        <v>1.238</v>
      </c>
    </row>
    <row r="147" spans="1:3" ht="21.75" customHeight="1">
      <c r="A147" s="12" t="s">
        <v>109</v>
      </c>
      <c r="B147" s="20">
        <v>34676</v>
      </c>
      <c r="C147" s="30">
        <v>1.067</v>
      </c>
    </row>
    <row r="148" spans="1:3" ht="21.75" customHeight="1">
      <c r="A148" s="50" t="s">
        <v>116</v>
      </c>
      <c r="B148" s="51"/>
      <c r="C148" s="51"/>
    </row>
    <row r="149" spans="1:3" s="45" customFormat="1" ht="21" customHeight="1">
      <c r="A149" s="50"/>
      <c r="B149" s="20">
        <v>19820.4</v>
      </c>
      <c r="C149" s="30">
        <f>B149/17273.76</f>
        <v>1.1474282379748244</v>
      </c>
    </row>
    <row r="150" spans="1:3" ht="46.5" customHeight="1">
      <c r="A150" s="22" t="s">
        <v>117</v>
      </c>
      <c r="B150" s="19"/>
      <c r="C150" s="30">
        <v>1.1287</v>
      </c>
    </row>
    <row r="151" spans="1:3" ht="18.75" customHeight="1">
      <c r="A151" s="11" t="s">
        <v>118</v>
      </c>
      <c r="B151" s="19"/>
      <c r="C151" s="30">
        <v>1.1198</v>
      </c>
    </row>
    <row r="152" spans="1:3" ht="18.75" customHeight="1">
      <c r="A152" s="11" t="s">
        <v>119</v>
      </c>
      <c r="B152" s="19"/>
      <c r="C152" s="30">
        <v>1.1032</v>
      </c>
    </row>
    <row r="153" spans="1:3" ht="18.75" customHeight="1">
      <c r="A153" s="11" t="s">
        <v>120</v>
      </c>
      <c r="B153" s="19"/>
      <c r="C153" s="30">
        <v>1.1555</v>
      </c>
    </row>
    <row r="154" spans="1:3" ht="49.5" customHeight="1">
      <c r="A154" s="21" t="s">
        <v>121</v>
      </c>
      <c r="B154" s="19"/>
      <c r="C154" s="30">
        <v>1.148</v>
      </c>
    </row>
    <row r="155" spans="1:3" ht="15" customHeight="1">
      <c r="A155" s="6" t="s">
        <v>122</v>
      </c>
      <c r="B155" s="22"/>
      <c r="C155" s="11"/>
    </row>
    <row r="156" spans="1:3" ht="33.75" customHeight="1">
      <c r="A156" s="21" t="s">
        <v>140</v>
      </c>
      <c r="B156" s="37">
        <v>296633</v>
      </c>
      <c r="C156" s="46" t="s">
        <v>123</v>
      </c>
    </row>
    <row r="157" spans="1:3" ht="16.5" customHeight="1">
      <c r="A157" s="22" t="s">
        <v>124</v>
      </c>
      <c r="B157" s="47">
        <v>1920</v>
      </c>
      <c r="C157" s="14">
        <f>B157/2073</f>
        <v>0.9261939218523878</v>
      </c>
    </row>
    <row r="158" spans="1:3" ht="18.75" customHeight="1">
      <c r="A158" s="22" t="s">
        <v>125</v>
      </c>
      <c r="B158" s="47">
        <v>4763</v>
      </c>
      <c r="C158" s="14">
        <f>B158/5992</f>
        <v>0.7948931909212283</v>
      </c>
    </row>
    <row r="159" spans="1:3" ht="28.5">
      <c r="A159" s="22" t="s">
        <v>126</v>
      </c>
      <c r="B159" s="47">
        <f>B157-B158</f>
        <v>-2843</v>
      </c>
      <c r="C159" s="46" t="s">
        <v>137</v>
      </c>
    </row>
    <row r="160" spans="1:3" ht="15" customHeight="1">
      <c r="A160" s="22" t="s">
        <v>127</v>
      </c>
      <c r="B160" s="47"/>
      <c r="C160" s="14"/>
    </row>
    <row r="161" spans="1:3" ht="15" customHeight="1">
      <c r="A161" s="22" t="s">
        <v>128</v>
      </c>
      <c r="B161" s="47"/>
      <c r="C161" s="14"/>
    </row>
    <row r="162" spans="1:3" ht="15" customHeight="1">
      <c r="A162" s="21" t="s">
        <v>129</v>
      </c>
      <c r="B162" s="47">
        <v>3341</v>
      </c>
      <c r="C162" s="14">
        <f>B162/2400</f>
        <v>1.3920833333333333</v>
      </c>
    </row>
    <row r="163" spans="1:3" ht="15" customHeight="1">
      <c r="A163" s="21" t="s">
        <v>130</v>
      </c>
      <c r="B163" s="47">
        <v>5699</v>
      </c>
      <c r="C163" s="14">
        <f>B163/3997</f>
        <v>1.4258193645233925</v>
      </c>
    </row>
    <row r="164" spans="1:3" ht="33" customHeight="1">
      <c r="A164" s="21" t="s">
        <v>131</v>
      </c>
      <c r="B164" s="47">
        <f>B162-B163</f>
        <v>-2358</v>
      </c>
      <c r="C164" s="46" t="s">
        <v>138</v>
      </c>
    </row>
    <row r="165" spans="1:3" ht="18" customHeight="1">
      <c r="A165" s="22" t="s">
        <v>132</v>
      </c>
      <c r="B165" s="47">
        <v>1665</v>
      </c>
      <c r="C165" s="14">
        <v>1.011</v>
      </c>
    </row>
    <row r="166" spans="1:3" ht="18" customHeight="1">
      <c r="A166" s="22" t="s">
        <v>133</v>
      </c>
      <c r="B166" s="47">
        <v>1191</v>
      </c>
      <c r="C166" s="14">
        <v>0.977</v>
      </c>
    </row>
    <row r="168" ht="28.5">
      <c r="A168" s="48" t="s">
        <v>134</v>
      </c>
    </row>
    <row r="169" ht="14.25">
      <c r="A169" s="48"/>
    </row>
    <row r="170" ht="14.25">
      <c r="A170" s="48"/>
    </row>
    <row r="171" ht="14.25">
      <c r="A171" s="48"/>
    </row>
    <row r="172" ht="14.25">
      <c r="A172" s="48"/>
    </row>
    <row r="173" ht="14.25">
      <c r="A173" s="48"/>
    </row>
    <row r="174" ht="14.25">
      <c r="A174" s="48"/>
    </row>
    <row r="175" ht="14.25">
      <c r="A175" s="48"/>
    </row>
    <row r="176" ht="14.25">
      <c r="A176" s="48"/>
    </row>
    <row r="177" ht="14.25">
      <c r="A177" s="48"/>
    </row>
    <row r="178" ht="14.25">
      <c r="A178" s="48"/>
    </row>
    <row r="179" ht="14.25">
      <c r="A179" s="48"/>
    </row>
    <row r="180" ht="14.25">
      <c r="A180" s="48"/>
    </row>
    <row r="181" ht="14.25">
      <c r="A181" s="48"/>
    </row>
    <row r="182" ht="14.25">
      <c r="A182" s="48"/>
    </row>
    <row r="183" ht="14.25">
      <c r="A183" s="48"/>
    </row>
    <row r="184" ht="14.25">
      <c r="A184" s="48"/>
    </row>
    <row r="185" ht="14.25">
      <c r="A185" s="48"/>
    </row>
    <row r="186" ht="14.25">
      <c r="A186" s="48"/>
    </row>
    <row r="187" ht="14.25">
      <c r="A187" s="48"/>
    </row>
    <row r="188" ht="14.25">
      <c r="A188" s="48"/>
    </row>
    <row r="189" ht="14.25">
      <c r="A189" s="48"/>
    </row>
    <row r="190" ht="14.25">
      <c r="A190" s="48"/>
    </row>
    <row r="191" ht="14.25">
      <c r="A191" s="48"/>
    </row>
    <row r="192" ht="14.25">
      <c r="A192" s="48"/>
    </row>
    <row r="193" ht="14.25">
      <c r="A193" s="48"/>
    </row>
    <row r="194" ht="14.25">
      <c r="A194" s="48"/>
    </row>
    <row r="195" ht="14.25">
      <c r="A195" s="48"/>
    </row>
    <row r="196" ht="14.25">
      <c r="A196" s="48"/>
    </row>
    <row r="197" ht="14.25">
      <c r="A197" s="48"/>
    </row>
    <row r="198" ht="14.25">
      <c r="A198" s="48"/>
    </row>
    <row r="199" ht="14.25">
      <c r="A199" s="48"/>
    </row>
    <row r="200" ht="14.25">
      <c r="A200" s="48"/>
    </row>
    <row r="201" ht="14.25">
      <c r="A201" s="48"/>
    </row>
    <row r="202" ht="14.25">
      <c r="A202" s="48"/>
    </row>
    <row r="203" ht="14.25">
      <c r="A203" s="48"/>
    </row>
    <row r="204" ht="14.25">
      <c r="A204" s="48"/>
    </row>
    <row r="205" ht="14.25">
      <c r="A205" s="48"/>
    </row>
    <row r="206" ht="14.25">
      <c r="A206" s="48"/>
    </row>
    <row r="207" ht="14.25">
      <c r="A207" s="48"/>
    </row>
    <row r="208" ht="14.25">
      <c r="A208" s="48"/>
    </row>
    <row r="209" ht="14.25">
      <c r="A209" s="48"/>
    </row>
    <row r="210" ht="14.25">
      <c r="A210" s="48"/>
    </row>
    <row r="211" ht="14.25">
      <c r="A211" s="48"/>
    </row>
    <row r="212" ht="14.25">
      <c r="A212" s="48"/>
    </row>
    <row r="213" ht="14.25">
      <c r="A213" s="48"/>
    </row>
    <row r="214" ht="14.25">
      <c r="A214" s="48"/>
    </row>
    <row r="215" ht="14.25">
      <c r="A215" s="48"/>
    </row>
    <row r="216" ht="14.25">
      <c r="A216" s="48"/>
    </row>
    <row r="217" ht="14.25">
      <c r="A217" s="48"/>
    </row>
    <row r="218" ht="14.25">
      <c r="A218" s="48"/>
    </row>
    <row r="219" ht="14.25">
      <c r="A219" s="48"/>
    </row>
    <row r="220" ht="14.25">
      <c r="A220" s="48"/>
    </row>
    <row r="221" ht="14.25">
      <c r="A221" s="48"/>
    </row>
    <row r="222" ht="14.25">
      <c r="A222" s="48"/>
    </row>
    <row r="223" ht="14.25">
      <c r="A223" s="48"/>
    </row>
    <row r="224" ht="14.25">
      <c r="A224" s="48"/>
    </row>
    <row r="225" ht="14.25">
      <c r="A225" s="48"/>
    </row>
    <row r="226" ht="14.25">
      <c r="A226" s="48"/>
    </row>
    <row r="227" ht="14.25">
      <c r="A227" s="48"/>
    </row>
    <row r="228" ht="14.25">
      <c r="A228" s="48"/>
    </row>
    <row r="229" ht="14.25">
      <c r="A229" s="48"/>
    </row>
    <row r="230" ht="14.25">
      <c r="A230" s="48"/>
    </row>
    <row r="231" ht="14.25">
      <c r="A231" s="48"/>
    </row>
    <row r="232" ht="14.25">
      <c r="A232" s="48"/>
    </row>
    <row r="233" ht="14.25">
      <c r="A233" s="48"/>
    </row>
    <row r="234" ht="14.25">
      <c r="A234" s="48"/>
    </row>
    <row r="235" ht="14.25">
      <c r="A235" s="48"/>
    </row>
    <row r="236" ht="14.25">
      <c r="A236" s="48"/>
    </row>
    <row r="237" ht="14.25">
      <c r="A237" s="48"/>
    </row>
    <row r="238" ht="14.25">
      <c r="A238" s="48"/>
    </row>
    <row r="239" ht="14.25">
      <c r="A239" s="48"/>
    </row>
    <row r="240" ht="14.25">
      <c r="A240" s="48"/>
    </row>
    <row r="241" ht="14.25">
      <c r="A241" s="48"/>
    </row>
    <row r="242" ht="14.25">
      <c r="A242" s="48"/>
    </row>
    <row r="243" ht="14.25">
      <c r="A243" s="48"/>
    </row>
    <row r="244" ht="14.25">
      <c r="A244" s="48"/>
    </row>
    <row r="245" ht="14.25">
      <c r="A245" s="48"/>
    </row>
    <row r="246" ht="14.25">
      <c r="A246" s="48"/>
    </row>
    <row r="247" ht="14.25">
      <c r="A247" s="48"/>
    </row>
    <row r="248" ht="14.25">
      <c r="A248" s="48"/>
    </row>
    <row r="249" ht="14.25">
      <c r="A249" s="48"/>
    </row>
    <row r="250" ht="14.25">
      <c r="A250" s="48"/>
    </row>
    <row r="251" ht="14.25">
      <c r="A251" s="48"/>
    </row>
    <row r="252" ht="14.25">
      <c r="A252" s="48"/>
    </row>
    <row r="253" ht="14.25">
      <c r="A253" s="48"/>
    </row>
    <row r="254" ht="14.25">
      <c r="A254" s="48"/>
    </row>
    <row r="255" ht="14.25">
      <c r="A255" s="48"/>
    </row>
    <row r="256" ht="14.25">
      <c r="A256" s="48"/>
    </row>
    <row r="257" ht="14.25">
      <c r="A257" s="48"/>
    </row>
    <row r="258" ht="14.25">
      <c r="A258" s="48"/>
    </row>
    <row r="259" ht="14.25">
      <c r="A259" s="48"/>
    </row>
    <row r="260" ht="14.25">
      <c r="A260" s="48"/>
    </row>
    <row r="261" ht="14.25">
      <c r="A261" s="48"/>
    </row>
    <row r="262" ht="14.25">
      <c r="A262" s="48"/>
    </row>
    <row r="263" ht="14.25">
      <c r="A263" s="48"/>
    </row>
    <row r="264" ht="14.25">
      <c r="A264" s="48"/>
    </row>
    <row r="265" ht="14.25">
      <c r="A265" s="48"/>
    </row>
    <row r="266" ht="14.25">
      <c r="A266" s="48"/>
    </row>
    <row r="267" ht="14.25">
      <c r="A267" s="48"/>
    </row>
    <row r="268" ht="14.25">
      <c r="A268" s="48"/>
    </row>
    <row r="269" ht="14.25">
      <c r="A269" s="48"/>
    </row>
    <row r="270" ht="14.25">
      <c r="A270" s="48"/>
    </row>
    <row r="271" ht="14.25">
      <c r="A271" s="48"/>
    </row>
    <row r="272" ht="14.25">
      <c r="A272" s="48"/>
    </row>
    <row r="273" ht="14.25">
      <c r="A273" s="48"/>
    </row>
    <row r="274" ht="14.25">
      <c r="A274" s="48"/>
    </row>
    <row r="275" ht="14.25">
      <c r="A275" s="48"/>
    </row>
    <row r="276" ht="14.25">
      <c r="A276" s="48"/>
    </row>
    <row r="277" ht="14.25">
      <c r="A277" s="48"/>
    </row>
    <row r="278" ht="14.25">
      <c r="A278" s="48"/>
    </row>
    <row r="279" ht="14.25">
      <c r="A279" s="48"/>
    </row>
    <row r="280" ht="14.25">
      <c r="A280" s="48"/>
    </row>
    <row r="281" ht="14.25">
      <c r="A281" s="48"/>
    </row>
    <row r="282" ht="14.25">
      <c r="A282" s="48"/>
    </row>
    <row r="283" ht="14.25">
      <c r="A283" s="48"/>
    </row>
    <row r="284" ht="14.25">
      <c r="A284" s="48"/>
    </row>
    <row r="285" ht="14.25">
      <c r="A285" s="48"/>
    </row>
    <row r="286" ht="14.25">
      <c r="A286" s="48"/>
    </row>
    <row r="287" ht="14.25">
      <c r="A287" s="48"/>
    </row>
    <row r="288" ht="14.25">
      <c r="A288" s="48"/>
    </row>
    <row r="289" ht="14.25">
      <c r="A289" s="48"/>
    </row>
    <row r="290" ht="14.25">
      <c r="A290" s="48"/>
    </row>
    <row r="291" ht="14.25">
      <c r="A291" s="48"/>
    </row>
    <row r="292" ht="14.25">
      <c r="A292" s="48"/>
    </row>
    <row r="293" ht="14.25">
      <c r="A293" s="48"/>
    </row>
    <row r="294" ht="14.25">
      <c r="A294" s="48"/>
    </row>
  </sheetData>
  <sheetProtection selectLockedCells="1" selectUnlockedCells="1"/>
  <mergeCells count="6">
    <mergeCell ref="A2:C2"/>
    <mergeCell ref="A125:A126"/>
    <mergeCell ref="A148:A149"/>
    <mergeCell ref="B31:C31"/>
    <mergeCell ref="B125:C125"/>
    <mergeCell ref="B148:C148"/>
  </mergeCells>
  <printOptions/>
  <pageMargins left="1.1298611111111112" right="0" top="0.39375" bottom="0.19652777777777777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kulpiba-ze</dc:creator>
  <cp:keywords/>
  <dc:description/>
  <cp:lastModifiedBy>kulpiba-ze</cp:lastModifiedBy>
  <cp:lastPrinted>2023-03-09T13:04:13Z</cp:lastPrinted>
  <dcterms:created xsi:type="dcterms:W3CDTF">2023-03-21T09:13:45Z</dcterms:created>
  <dcterms:modified xsi:type="dcterms:W3CDTF">2023-04-03T06:16:11Z</dcterms:modified>
  <cp:category/>
  <cp:version/>
  <cp:contentType/>
  <cp:contentStatus/>
</cp:coreProperties>
</file>