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5" activeTab="0"/>
  </bookViews>
  <sheets>
    <sheet name="таблица СЭР 2019" sheetId="1" r:id="rId1"/>
  </sheets>
  <definedNames>
    <definedName name="_xlnm.Print_Area" localSheetId="0">'таблица СЭР 2019'!$A$1:$C$170</definedName>
    <definedName name="_xlnm.Print_Titles" localSheetId="0">'таблица СЭР 2019'!$2:$2</definedName>
    <definedName name="Excel_BuiltIn_Print_Area" localSheetId="0">'таблица СЭР 2019'!$A$1:$A$170</definedName>
    <definedName name="Excel_BuiltIn_Print_Area" localSheetId="0">'таблица СЭР 2019'!$A$1:$A$170</definedName>
  </definedNames>
  <calcPr fullCalcOnLoad="1"/>
</workbook>
</file>

<file path=xl/sharedStrings.xml><?xml version="1.0" encoding="utf-8"?>
<sst xmlns="http://schemas.openxmlformats.org/spreadsheetml/2006/main" count="175" uniqueCount="146">
  <si>
    <t>Основные  показатели социально-экономического развития города Орла в 2019 году</t>
  </si>
  <si>
    <t>Наименование показателя</t>
  </si>
  <si>
    <t>Январь-декабрь
2019 года</t>
  </si>
  <si>
    <t>Темп роста к  январю-декабрю 2018 года</t>
  </si>
  <si>
    <t>Количество хозяйствующих субъектов малого и среднего предпринимательства, зарегистрированных в АС ГС ОФСН на конец периода - всего, ед.</t>
  </si>
  <si>
    <t>в том числе</t>
  </si>
  <si>
    <t>юридические лица</t>
  </si>
  <si>
    <t>индивидуальные предприниматели</t>
  </si>
  <si>
    <t>Количество субъектов малого и среднего предпринимательства, зарегистрированных в Едином реестре СМСП ФНС России на конец периода - всего, ед.</t>
  </si>
  <si>
    <t>Удельный вес субъектов МСП в общем количестве хозяйствующих субъектов, учтенных в АС ГС ОФСН, %</t>
  </si>
  <si>
    <t>Оборот крупных и средних предприятий города Орла по всем видам экономической деятельности, млн.рублей</t>
  </si>
  <si>
    <r>
      <t xml:space="preserve">Отгружено товаров </t>
    </r>
    <r>
      <rPr>
        <b/>
        <u val="single"/>
        <sz val="11"/>
        <color indexed="48"/>
        <rFont val="Arial"/>
        <family val="2"/>
      </rPr>
      <t>собственного производства</t>
    </r>
    <r>
      <rPr>
        <b/>
        <sz val="11"/>
        <color indexed="48"/>
        <rFont val="Arial"/>
        <family val="2"/>
      </rPr>
      <t xml:space="preserve">, выполнено работ, и услуг собственными силами, </t>
    </r>
    <r>
      <rPr>
        <b/>
        <u val="single"/>
        <sz val="11"/>
        <color indexed="48"/>
        <rFont val="Arial"/>
        <family val="2"/>
      </rPr>
      <t>во всех видах экономической деятельности</t>
    </r>
    <r>
      <rPr>
        <b/>
        <sz val="11"/>
        <color indexed="48"/>
        <rFont val="Arial"/>
        <family val="2"/>
      </rPr>
      <t>, млн. руб.</t>
    </r>
  </si>
  <si>
    <t>Промышленность</t>
  </si>
  <si>
    <t>Отгружено товаров собственного производства (по крупным и средним предприятиям промышленности), млн. руб.</t>
  </si>
  <si>
    <t>удельный вес в объеме отгрузки по области в целом</t>
  </si>
  <si>
    <t>в том числе:</t>
  </si>
  <si>
    <t>водоснабжение; водоотведение, организация сбора и утилизации отходов, деятельность по ликвидации загрязнений</t>
  </si>
  <si>
    <t>обеспечение электрической энергией, газом и паром; кондиционирование воздуха</t>
  </si>
  <si>
    <t>обрабатывающие производства</t>
  </si>
  <si>
    <t xml:space="preserve">    в том числе:</t>
  </si>
  <si>
    <t>производство пищевых продуктов</t>
  </si>
  <si>
    <t>производство резиновых и пластмассовых изделий</t>
  </si>
  <si>
    <t>2,6 р.</t>
  </si>
  <si>
    <t>производство химических веществ и химических продуктов</t>
  </si>
  <si>
    <t>производство прочей неметаллической минеральной продукции</t>
  </si>
  <si>
    <t>…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</si>
  <si>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</si>
  <si>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</si>
  <si>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</si>
  <si>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в 1,8 р.</t>
  </si>
  <si>
    <t xml:space="preserve">Индекс цен предприятий - производителей на промышленную продукцию </t>
  </si>
  <si>
    <t>Инвестиции в основной капитал (отчетность ежеквартальная)</t>
  </si>
  <si>
    <t>Инвестиции в основной капитал, млн. руб.</t>
  </si>
  <si>
    <t>жилищное строительство</t>
  </si>
  <si>
    <t>инвестиции  по источникам финансирования:</t>
  </si>
  <si>
    <t>бюджетные инвестиции</t>
  </si>
  <si>
    <t>внебюджетные фонды</t>
  </si>
  <si>
    <t xml:space="preserve">частные инвестиции - всего, </t>
  </si>
  <si>
    <t>в т.ч. - средства участников долевого строительства</t>
  </si>
  <si>
    <t>Строительство</t>
  </si>
  <si>
    <t>Объем подрядных работ в строительстве по крупным и средним предприятиям, млн. руб.</t>
  </si>
  <si>
    <t>Введено в действие общей площади  жилых домов, тыс. кв. м</t>
  </si>
  <si>
    <t xml:space="preserve">в них квартир </t>
  </si>
  <si>
    <t>Средняя стоимость строительства 1 кв. м общей площади отдельно стоящих жилых домов квартирного типа без пристроек, надстроек и встроенных помещений, рублей</t>
  </si>
  <si>
    <t>Потребительский рынок</t>
  </si>
  <si>
    <t>Оборот розничной торговли по крупным и средним организациям, млн. руб.</t>
  </si>
  <si>
    <t>непродовольственные товары</t>
  </si>
  <si>
    <t>продовольственные товары</t>
  </si>
  <si>
    <t>Удельный вес продовольственных товаров в общем объеме товарооборота</t>
  </si>
  <si>
    <t>Оборот общественного питания по крупным и средним организациям, млн. руб.</t>
  </si>
  <si>
    <t>Транспорт</t>
  </si>
  <si>
    <t>Перевезено грузов крупными и средними предприятиями на коммерческой основе, тыс. тонн</t>
  </si>
  <si>
    <t>Грузооборот автомобильного транспорта (по крупным и средним предприятиям), тыс. тонно-км</t>
  </si>
  <si>
    <t xml:space="preserve">Финансы </t>
  </si>
  <si>
    <t>Прибыль рентабельных предприятий (по крупным и средним предприятиям), млн. руб.</t>
  </si>
  <si>
    <t>Удельный вес прибыльных организаций</t>
  </si>
  <si>
    <t>Убыток (по крупным и средним организациям), млн. руб.</t>
  </si>
  <si>
    <t>Удельный вес убыточных организаций</t>
  </si>
  <si>
    <t>Сальдированный финансовый результат (прибыль-убыток) по крупным и средним предприятиям, млн.руб.</t>
  </si>
  <si>
    <t>Налоги и сборы</t>
  </si>
  <si>
    <t>Поступление налогов и сборов  в бюджетную систему РФ по городу Орлу, всего, млн.руб.</t>
  </si>
  <si>
    <t xml:space="preserve">  из них:</t>
  </si>
  <si>
    <t xml:space="preserve">  в территориальный бюджет</t>
  </si>
  <si>
    <t xml:space="preserve">     в том числе в бюджет города</t>
  </si>
  <si>
    <t>Поступление основных налогов, млн. руб.:</t>
  </si>
  <si>
    <t>Налог на прибыль</t>
  </si>
  <si>
    <t>НДФЛ</t>
  </si>
  <si>
    <t>НДС</t>
  </si>
  <si>
    <t>Акцизы</t>
  </si>
  <si>
    <t>Налоги на имущество</t>
  </si>
  <si>
    <t>транспортный налог</t>
  </si>
  <si>
    <t>налог на имущество организаций</t>
  </si>
  <si>
    <t>земельный налог</t>
  </si>
  <si>
    <t>налог на имущество физлиц</t>
  </si>
  <si>
    <t>Специализированные режимы (основные плательщики - ССМП) - всего,</t>
  </si>
  <si>
    <t>ЕНВД</t>
  </si>
  <si>
    <t>УСН</t>
  </si>
  <si>
    <t>патент</t>
  </si>
  <si>
    <t>сельхозналог</t>
  </si>
  <si>
    <t>Госпошлина</t>
  </si>
  <si>
    <t>Бюджет города</t>
  </si>
  <si>
    <t>Доходы, всего, млн. руб.</t>
  </si>
  <si>
    <t xml:space="preserve">налоговые и неналоговые доходы </t>
  </si>
  <si>
    <t>Расходы, всего, млн. руб.</t>
  </si>
  <si>
    <t xml:space="preserve">      в том числе:</t>
  </si>
  <si>
    <t>общегосударственные вопросы</t>
  </si>
  <si>
    <r>
      <t xml:space="preserve">национальная экономика </t>
    </r>
    <r>
      <rPr>
        <i/>
        <sz val="11"/>
        <rFont val="Arial"/>
        <family val="2"/>
      </rPr>
      <t>(дорожное хозяйство, транспорт)</t>
    </r>
  </si>
  <si>
    <t>жилищно-коммунальное хозяйство</t>
  </si>
  <si>
    <t>образование</t>
  </si>
  <si>
    <t>культура</t>
  </si>
  <si>
    <t>социальная политика</t>
  </si>
  <si>
    <t>физкультура и спорт</t>
  </si>
  <si>
    <t>процентные платежи по муниципальному долгу</t>
  </si>
  <si>
    <t>прочее</t>
  </si>
  <si>
    <t>Занятость и безработица</t>
  </si>
  <si>
    <t xml:space="preserve">Среднесписочная численность по крупным и средним предприятиям, чел. </t>
  </si>
  <si>
    <t>в том числе по видам деятельности:</t>
  </si>
  <si>
    <t>сельское,лесное хозяйство, охота, рыболовство и рыбоводство</t>
  </si>
  <si>
    <t>строительство</t>
  </si>
  <si>
    <t xml:space="preserve">торговля </t>
  </si>
  <si>
    <t>транспортировка и хранение</t>
  </si>
  <si>
    <t>деятельность гостиниц и и предприятий общепита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</si>
  <si>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</si>
  <si>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</si>
  <si>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</si>
  <si>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</si>
  <si>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</si>
  <si>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</si>
  <si>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</si>
  <si>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</si>
  <si>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</si>
  <si>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Безработица официальная на конец периода, чел.</t>
  </si>
  <si>
    <r>
      <t xml:space="preserve">Численность пенсионеров, чел. </t>
    </r>
    <r>
      <rPr>
        <b/>
        <sz val="11"/>
        <color indexed="48"/>
        <rFont val="Arial"/>
        <family val="2"/>
      </rPr>
      <t>(отчетность ежеквартальная)</t>
    </r>
  </si>
  <si>
    <t>На 1 января 2020 года</t>
  </si>
  <si>
    <t>Доходы населения, уровень жизни</t>
  </si>
  <si>
    <t>Среднемесячная начисленная заработная плата по крупным и средним предприятиям и организациям , руб.</t>
  </si>
  <si>
    <t xml:space="preserve">    в том числе по видам деятельности:</t>
  </si>
  <si>
    <t>деятельность гостиниц и  предприятий общепита</t>
  </si>
  <si>
    <r>
      <t>Средний размер пенсии на конец периода, руб.</t>
    </r>
    <r>
      <rPr>
        <sz val="11"/>
        <color indexed="48"/>
        <rFont val="Arial"/>
        <family val="2"/>
      </rPr>
      <t xml:space="preserve"> </t>
    </r>
    <r>
      <rPr>
        <b/>
        <sz val="11"/>
        <color indexed="48"/>
        <rFont val="Arial"/>
        <family val="2"/>
      </rPr>
      <t>(отчетность квартальная)</t>
    </r>
  </si>
  <si>
    <r>
      <t xml:space="preserve">Сводный индекс потребительских цен по всем товарам и услугам </t>
    </r>
    <r>
      <rPr>
        <b/>
        <sz val="11"/>
        <rFont val="Arial"/>
        <family val="2"/>
      </rPr>
      <t>(отчетный месяц к декабрю предыдущего года)</t>
    </r>
  </si>
  <si>
    <t>отдельно по платным услугам</t>
  </si>
  <si>
    <t>по продовольственным товарам</t>
  </si>
  <si>
    <t>по непродовольственным товарам</t>
  </si>
  <si>
    <r>
      <t xml:space="preserve">Индекс потребительских цен за истекший период 
</t>
    </r>
    <r>
      <rPr>
        <b/>
        <sz val="11"/>
        <rFont val="Arial"/>
        <family val="2"/>
      </rPr>
      <t>с начала года к соответствующему периоду предыдущего года</t>
    </r>
    <r>
      <rPr>
        <sz val="11"/>
        <rFont val="Arial"/>
        <family val="2"/>
      </rPr>
      <t xml:space="preserve"> </t>
    </r>
  </si>
  <si>
    <r>
      <t xml:space="preserve">Прожиточный минимум на душу населения, руб. </t>
    </r>
    <r>
      <rPr>
        <b/>
        <sz val="11"/>
        <color indexed="48"/>
        <rFont val="Arial"/>
        <family val="2"/>
      </rPr>
      <t>(устанавливается за квартал)</t>
    </r>
  </si>
  <si>
    <t>общее значение</t>
  </si>
  <si>
    <t>для трудоспособного населения</t>
  </si>
  <si>
    <t>для пенсионеров</t>
  </si>
  <si>
    <t>для детей</t>
  </si>
  <si>
    <t>Демография</t>
  </si>
  <si>
    <r>
      <t>Численность постоянного населения</t>
    </r>
    <r>
      <rPr>
        <b/>
        <sz val="11"/>
        <color indexed="48"/>
        <rFont val="Arial"/>
        <family val="2"/>
      </rPr>
      <t xml:space="preserve"> на 1 января 2020 года</t>
    </r>
    <r>
      <rPr>
        <sz val="11"/>
        <rFont val="Arial"/>
        <family val="2"/>
      </rPr>
      <t>, тыс. чел.</t>
    </r>
  </si>
  <si>
    <r>
      <t xml:space="preserve">Число родившихся по данным Орелстата, чел.
</t>
    </r>
    <r>
      <rPr>
        <i/>
        <sz val="8"/>
        <rFont val="Arial"/>
        <family val="2"/>
      </rPr>
      <t xml:space="preserve">(статучет ведется по месту регистрации матери ребенка)
</t>
    </r>
  </si>
  <si>
    <t>Число детей, зарегистрированных в отделе ЗАГС в городе Орле</t>
  </si>
  <si>
    <t>х</t>
  </si>
  <si>
    <t>Число умерших, чел.</t>
  </si>
  <si>
    <t>Естественный прирост (-убыль) населения с начала года, чел.</t>
  </si>
  <si>
    <t>Миграция населения:</t>
  </si>
  <si>
    <t xml:space="preserve">   в том числе:</t>
  </si>
  <si>
    <t>прибыло</t>
  </si>
  <si>
    <t>выбыло</t>
  </si>
  <si>
    <t>Миграционный прирост (-убыль)</t>
  </si>
  <si>
    <t>Число браков, ед.</t>
  </si>
  <si>
    <t>Число разводов, ед.</t>
  </si>
  <si>
    <t>Преступность</t>
  </si>
  <si>
    <t>Число зарегистрированных преступлений, ед.</t>
  </si>
  <si>
    <t>Выявлено лиц, совершивших преступления, ед.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</si>
</sst>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"/>
    <numFmt numFmtId="167" formatCode="0.0%"/>
    <numFmt numFmtId="168" formatCode="0%"/>
    <numFmt numFmtId="169" formatCode="0.0"/>
    <numFmt numFmtId="170" formatCode="#,##0.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u val="single"/>
      <sz val="11"/>
      <color indexed="48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sz val="11"/>
      <color indexed="48"/>
      <name val="Arial"/>
      <family val="2"/>
    </font>
    <font>
      <i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1" applyNumberFormat="0" applyAlignment="0" applyProtection="0"/>
    <xf numFmtId="164" fontId="5" fillId="15" borderId="2" applyNumberFormat="0" applyAlignment="0" applyProtection="0"/>
    <xf numFmtId="164" fontId="6" fillId="15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6" borderId="7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36">
    <xf numFmtId="164" fontId="0" fillId="0" borderId="0" xfId="0" applyAlignment="1">
      <alignment/>
    </xf>
    <xf numFmtId="165" fontId="18" fillId="0" borderId="0" xfId="0" applyNumberFormat="1" applyFont="1" applyFill="1" applyAlignment="1">
      <alignment vertical="top" wrapText="1"/>
    </xf>
    <xf numFmtId="165" fontId="19" fillId="0" borderId="10" xfId="0" applyNumberFormat="1" applyFont="1" applyFill="1" applyBorder="1" applyAlignment="1">
      <alignment horizontal="center" vertical="top" wrapText="1"/>
    </xf>
    <xf numFmtId="165" fontId="19" fillId="0" borderId="11" xfId="0" applyNumberFormat="1" applyFont="1" applyFill="1" applyBorder="1" applyAlignment="1">
      <alignment horizontal="center" vertical="top" wrapText="1"/>
    </xf>
    <xf numFmtId="165" fontId="20" fillId="0" borderId="11" xfId="0" applyNumberFormat="1" applyFont="1" applyFill="1" applyBorder="1" applyAlignment="1">
      <alignment horizontal="left" vertical="top" wrapText="1"/>
    </xf>
    <xf numFmtId="166" fontId="18" fillId="0" borderId="11" xfId="0" applyNumberFormat="1" applyFont="1" applyFill="1" applyBorder="1" applyAlignment="1">
      <alignment vertical="top" wrapText="1"/>
    </xf>
    <xf numFmtId="167" fontId="18" fillId="0" borderId="11" xfId="0" applyNumberFormat="1" applyFont="1" applyFill="1" applyBorder="1" applyAlignment="1">
      <alignment horizontal="right" vertical="top" wrapText="1"/>
    </xf>
    <xf numFmtId="165" fontId="18" fillId="0" borderId="11" xfId="0" applyNumberFormat="1" applyFont="1" applyFill="1" applyBorder="1" applyAlignment="1">
      <alignment horizontal="left" vertical="top" wrapText="1"/>
    </xf>
    <xf numFmtId="165" fontId="18" fillId="0" borderId="11" xfId="0" applyNumberFormat="1" applyFont="1" applyFill="1" applyBorder="1" applyAlignment="1">
      <alignment vertical="top" wrapText="1"/>
    </xf>
    <xf numFmtId="164" fontId="18" fillId="0" borderId="11" xfId="0" applyNumberFormat="1" applyFont="1" applyFill="1" applyBorder="1" applyAlignment="1">
      <alignment horizontal="left" vertical="top" wrapText="1"/>
    </xf>
    <xf numFmtId="164" fontId="18" fillId="0" borderId="11" xfId="0" applyNumberFormat="1" applyFont="1" applyFill="1" applyBorder="1" applyAlignment="1">
      <alignment horizontal="right" vertical="top" wrapText="1"/>
    </xf>
    <xf numFmtId="167" fontId="18" fillId="0" borderId="11" xfId="19" applyNumberFormat="1" applyFont="1" applyFill="1" applyBorder="1" applyAlignment="1" applyProtection="1">
      <alignment vertical="top" wrapText="1"/>
      <protection/>
    </xf>
    <xf numFmtId="165" fontId="19" fillId="0" borderId="11" xfId="0" applyNumberFormat="1" applyFont="1" applyFill="1" applyBorder="1" applyAlignment="1">
      <alignment vertical="top" wrapText="1"/>
    </xf>
    <xf numFmtId="165" fontId="19" fillId="0" borderId="0" xfId="0" applyNumberFormat="1" applyFont="1" applyFill="1" applyAlignment="1">
      <alignment vertical="top" wrapText="1"/>
    </xf>
    <xf numFmtId="165" fontId="20" fillId="0" borderId="11" xfId="0" applyNumberFormat="1" applyFont="1" applyFill="1" applyBorder="1" applyAlignment="1">
      <alignment vertical="top" wrapText="1"/>
    </xf>
    <xf numFmtId="169" fontId="18" fillId="0" borderId="11" xfId="0" applyNumberFormat="1" applyFont="1" applyFill="1" applyBorder="1" applyAlignment="1">
      <alignment vertical="top" wrapText="1"/>
    </xf>
    <xf numFmtId="169" fontId="18" fillId="0" borderId="11" xfId="0" applyNumberFormat="1" applyFont="1" applyFill="1" applyBorder="1" applyAlignment="1">
      <alignment horizontal="right" vertical="top" wrapText="1"/>
    </xf>
    <xf numFmtId="165" fontId="18" fillId="0" borderId="11" xfId="0" applyNumberFormat="1" applyFont="1" applyFill="1" applyBorder="1" applyAlignment="1">
      <alignment horizontal="right" vertical="top" wrapText="1"/>
    </xf>
    <xf numFmtId="165" fontId="22" fillId="0" borderId="11" xfId="0" applyNumberFormat="1" applyFont="1" applyFill="1" applyBorder="1" applyAlignment="1">
      <alignment horizontal="left" vertical="top" wrapText="1" indent="1"/>
    </xf>
    <xf numFmtId="169" fontId="22" fillId="0" borderId="11" xfId="0" applyNumberFormat="1" applyFont="1" applyFill="1" applyBorder="1" applyAlignment="1">
      <alignment horizontal="right" vertical="top" wrapText="1"/>
    </xf>
    <xf numFmtId="167" fontId="22" fillId="0" borderId="11" xfId="0" applyNumberFormat="1" applyFont="1" applyFill="1" applyBorder="1" applyAlignment="1">
      <alignment horizontal="right" vertical="top" wrapText="1"/>
    </xf>
    <xf numFmtId="165" fontId="22" fillId="0" borderId="0" xfId="0" applyNumberFormat="1" applyFont="1" applyFill="1" applyAlignment="1">
      <alignment vertical="top" wrapText="1"/>
    </xf>
    <xf numFmtId="165" fontId="23" fillId="0" borderId="11" xfId="0" applyNumberFormat="1" applyFont="1" applyFill="1" applyBorder="1" applyAlignment="1">
      <alignment horizontal="center" vertical="top" wrapText="1"/>
    </xf>
    <xf numFmtId="165" fontId="24" fillId="0" borderId="0" xfId="0" applyNumberFormat="1" applyFont="1" applyFill="1" applyAlignment="1">
      <alignment vertical="top" wrapText="1"/>
    </xf>
    <xf numFmtId="169" fontId="18" fillId="15" borderId="11" xfId="0" applyNumberFormat="1" applyFont="1" applyFill="1" applyBorder="1" applyAlignment="1">
      <alignment horizontal="right" vertical="top" wrapText="1"/>
    </xf>
    <xf numFmtId="167" fontId="18" fillId="0" borderId="11" xfId="19" applyNumberFormat="1" applyFont="1" applyFill="1" applyBorder="1" applyAlignment="1" applyProtection="1">
      <alignment horizontal="right" vertical="top" wrapText="1"/>
      <protection/>
    </xf>
    <xf numFmtId="167" fontId="18" fillId="0" borderId="11" xfId="0" applyNumberFormat="1" applyFont="1" applyFill="1" applyBorder="1" applyAlignment="1">
      <alignment vertical="top" wrapText="1"/>
    </xf>
    <xf numFmtId="165" fontId="24" fillId="0" borderId="11" xfId="0" applyNumberFormat="1" applyFont="1" applyFill="1" applyBorder="1" applyAlignment="1">
      <alignment horizontal="right" vertical="top" wrapText="1"/>
    </xf>
    <xf numFmtId="165" fontId="18" fillId="0" borderId="11" xfId="0" applyNumberFormat="1" applyFont="1" applyFill="1" applyBorder="1" applyAlignment="1">
      <alignment horizontal="left" vertical="top" wrapText="1" indent="2"/>
    </xf>
    <xf numFmtId="165" fontId="18" fillId="0" borderId="11" xfId="0" applyNumberFormat="1" applyFont="1" applyFill="1" applyBorder="1" applyAlignment="1">
      <alignment vertical="top" wrapText="1"/>
    </xf>
    <xf numFmtId="165" fontId="18" fillId="0" borderId="0" xfId="0" applyNumberFormat="1" applyFont="1" applyFill="1" applyBorder="1" applyAlignment="1">
      <alignment vertical="top" wrapText="1"/>
    </xf>
    <xf numFmtId="165" fontId="18" fillId="0" borderId="11" xfId="0" applyNumberFormat="1" applyFont="1" applyBorder="1" applyAlignment="1">
      <alignment horizontal="left" vertical="top" wrapText="1"/>
    </xf>
    <xf numFmtId="169" fontId="18" fillId="0" borderId="0" xfId="0" applyNumberFormat="1" applyFont="1" applyFill="1" applyBorder="1" applyAlignment="1">
      <alignment vertical="top" wrapText="1"/>
    </xf>
    <xf numFmtId="170" fontId="18" fillId="0" borderId="11" xfId="0" applyNumberFormat="1" applyFont="1" applyFill="1" applyBorder="1" applyAlignment="1">
      <alignment vertical="top" wrapText="1"/>
    </xf>
    <xf numFmtId="166" fontId="18" fillId="0" borderId="11" xfId="0" applyNumberFormat="1" applyFont="1" applyFill="1" applyBorder="1" applyAlignment="1">
      <alignment horizontal="right" vertical="top" wrapText="1"/>
    </xf>
    <xf numFmtId="165" fontId="18" fillId="0" borderId="0" xfId="0" applyNumberFormat="1" applyFont="1" applyFill="1" applyAlignment="1">
      <alignment horizontal="left"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8"/>
  <sheetViews>
    <sheetView tabSelected="1" view="pageBreakPreview" zoomScale="115" zoomScaleNormal="95" zoomScaleSheetLayoutView="115" workbookViewId="0" topLeftCell="A1">
      <pane ySplit="2" topLeftCell="A3" activePane="bottomLeft" state="frozen"/>
      <selection pane="topLeft" activeCell="A1" sqref="A1"/>
      <selection pane="bottomLeft" activeCell="E154" sqref="E154"/>
    </sheetView>
  </sheetViews>
  <sheetFormatPr defaultColWidth="8.00390625" defaultRowHeight="12.75"/>
  <cols>
    <col min="1" max="1" width="50.875" style="1" customWidth="1"/>
    <col min="2" max="2" width="12.75390625" style="1" customWidth="1"/>
    <col min="3" max="3" width="14.00390625" style="1" customWidth="1"/>
    <col min="4" max="4" width="8.375" style="1" customWidth="1"/>
    <col min="5" max="5" width="15.875" style="1" customWidth="1"/>
    <col min="6" max="16384" width="8.375" style="1" customWidth="1"/>
  </cols>
  <sheetData>
    <row r="1" spans="1:3" ht="36" customHeight="1">
      <c r="A1" s="2" t="s">
        <v>0</v>
      </c>
      <c r="B1" s="2"/>
      <c r="C1" s="2"/>
    </row>
    <row r="2" spans="1:3" ht="12.75">
      <c r="A2" s="3" t="s">
        <v>1</v>
      </c>
      <c r="B2" s="3" t="s">
        <v>2</v>
      </c>
      <c r="C2" s="3" t="s">
        <v>3</v>
      </c>
    </row>
    <row r="3" spans="1:3" ht="12.75">
      <c r="A3" s="4" t="s">
        <v>4</v>
      </c>
      <c r="B3" s="5">
        <f>B5+B6</f>
        <v>16959</v>
      </c>
      <c r="C3" s="6">
        <f>B3/(B5/C5+B6/C6)</f>
        <v>0.9114479132933722</v>
      </c>
    </row>
    <row r="4" spans="1:3" ht="12.75">
      <c r="A4" s="7" t="s">
        <v>5</v>
      </c>
      <c r="B4" s="8"/>
      <c r="C4" s="6"/>
    </row>
    <row r="5" spans="1:3" ht="12.75">
      <c r="A5" s="9" t="s">
        <v>6</v>
      </c>
      <c r="B5" s="5">
        <v>8153</v>
      </c>
      <c r="C5" s="6">
        <v>0.8223999999999999</v>
      </c>
    </row>
    <row r="6" spans="1:3" ht="12.75">
      <c r="A6" s="9" t="s">
        <v>7</v>
      </c>
      <c r="B6" s="10">
        <v>8806</v>
      </c>
      <c r="C6" s="6">
        <v>1.013</v>
      </c>
    </row>
    <row r="7" spans="1:3" ht="12.75">
      <c r="A7" s="4" t="s">
        <v>8</v>
      </c>
      <c r="B7" s="5">
        <f>B9+B10</f>
        <v>13413</v>
      </c>
      <c r="C7" s="6">
        <f>B7/(B9/C9+B10/C10)</f>
        <v>1.1485699606096935</v>
      </c>
    </row>
    <row r="8" spans="1:3" ht="12.75">
      <c r="A8" s="7" t="s">
        <v>5</v>
      </c>
      <c r="B8" s="8"/>
      <c r="C8" s="8"/>
    </row>
    <row r="9" spans="1:3" ht="12.75">
      <c r="A9" s="9" t="s">
        <v>6</v>
      </c>
      <c r="B9" s="5">
        <v>5807</v>
      </c>
      <c r="C9" s="6">
        <f>B9/5387</f>
        <v>1.0779654724336365</v>
      </c>
    </row>
    <row r="10" spans="1:3" ht="12.75">
      <c r="A10" s="9" t="s">
        <v>7</v>
      </c>
      <c r="B10" s="5">
        <v>7606</v>
      </c>
      <c r="C10" s="6">
        <f>B10/6291</f>
        <v>1.209028771260531</v>
      </c>
    </row>
    <row r="11" spans="1:3" s="13" customFormat="1" ht="12.75">
      <c r="A11" s="4" t="s">
        <v>9</v>
      </c>
      <c r="B11" s="11">
        <f>B7/B3</f>
        <v>0.7909074827525208</v>
      </c>
      <c r="C11" s="12"/>
    </row>
    <row r="12" spans="1:3" ht="12.75">
      <c r="A12" s="14" t="s">
        <v>10</v>
      </c>
      <c r="B12" s="15">
        <v>176169.505</v>
      </c>
      <c r="C12" s="6">
        <v>1.111</v>
      </c>
    </row>
    <row r="13" spans="1:3" ht="12.75">
      <c r="A13" s="14" t="s">
        <v>11</v>
      </c>
      <c r="B13" s="15">
        <v>82639.787</v>
      </c>
      <c r="C13" s="6">
        <v>1.0979999999999999</v>
      </c>
    </row>
    <row r="14" spans="1:3" ht="18.75" customHeight="1">
      <c r="A14" s="4" t="s">
        <v>12</v>
      </c>
      <c r="B14" s="8"/>
      <c r="C14" s="8"/>
    </row>
    <row r="15" spans="1:3" ht="12.75">
      <c r="A15" s="7" t="s">
        <v>13</v>
      </c>
      <c r="B15" s="16">
        <f>B18+B19+B20</f>
        <v>56307.373</v>
      </c>
      <c r="C15" s="6">
        <f>B15/(B18/C18+B19/C19+B20/C20)</f>
        <v>1.1451245114421682</v>
      </c>
    </row>
    <row r="16" spans="1:3" ht="12.75">
      <c r="A16" s="17" t="s">
        <v>14</v>
      </c>
      <c r="B16" s="16"/>
      <c r="C16" s="8"/>
    </row>
    <row r="17" spans="1:3" ht="12.75">
      <c r="A17" s="8" t="s">
        <v>15</v>
      </c>
      <c r="B17" s="15"/>
      <c r="C17" s="8"/>
    </row>
    <row r="18" spans="1:3" ht="12.75">
      <c r="A18" s="7" t="s">
        <v>16</v>
      </c>
      <c r="B18" s="15">
        <v>1601.027</v>
      </c>
      <c r="C18" s="6">
        <v>0.826</v>
      </c>
    </row>
    <row r="19" spans="1:3" ht="12.75">
      <c r="A19" s="7" t="s">
        <v>17</v>
      </c>
      <c r="B19" s="15">
        <v>10697.246</v>
      </c>
      <c r="C19" s="6">
        <v>1.063</v>
      </c>
    </row>
    <row r="20" spans="1:3" ht="12.75">
      <c r="A20" s="7" t="s">
        <v>18</v>
      </c>
      <c r="B20" s="15">
        <v>44009.1</v>
      </c>
      <c r="C20" s="6">
        <v>1.1840000000000002</v>
      </c>
    </row>
    <row r="21" spans="1:3" ht="12.75">
      <c r="A21" s="7" t="s">
        <v>19</v>
      </c>
      <c r="B21" s="8"/>
      <c r="C21" s="6"/>
    </row>
    <row r="22" spans="1:3" s="21" customFormat="1" ht="12.75">
      <c r="A22" s="18" t="s">
        <v>20</v>
      </c>
      <c r="B22" s="19">
        <v>8192.256</v>
      </c>
      <c r="C22" s="20">
        <v>0.967</v>
      </c>
    </row>
    <row r="23" spans="1:3" s="21" customFormat="1" ht="12.75">
      <c r="A23" s="18" t="s">
        <v>21</v>
      </c>
      <c r="B23" s="19">
        <v>2707.097</v>
      </c>
      <c r="C23" s="20" t="s">
        <v>22</v>
      </c>
    </row>
    <row r="24" spans="1:3" s="21" customFormat="1" ht="12.75">
      <c r="A24" s="18" t="s">
        <v>23</v>
      </c>
      <c r="B24" s="19">
        <v>221.464</v>
      </c>
      <c r="C24" s="20">
        <v>1.473</v>
      </c>
    </row>
    <row r="25" spans="1:3" s="21" customFormat="1" ht="12.75" hidden="1">
      <c r="A25" s="18" t="s">
        <v>24</v>
      </c>
      <c r="B25" s="19" t="s">
        <v>25</v>
      </c>
      <c r="C25" s="20">
        <v>1.09</v>
      </c>
    </row>
    <row r="26" spans="1:3" s="21" customFormat="1" ht="12.75">
      <c r="A26" s="18" t="s">
        <v>26</v>
      </c>
      <c r="B26" s="19">
        <v>713.789</v>
      </c>
      <c r="C26" s="20">
        <v>1.136</v>
      </c>
    </row>
    <row r="27" spans="1:3" s="21" customFormat="1" ht="12.75">
      <c r="A27" s="18" t="s">
        <v>27</v>
      </c>
      <c r="B27" s="19">
        <v>3424.1</v>
      </c>
      <c r="C27" s="20">
        <v>0.99</v>
      </c>
    </row>
    <row r="28" spans="1:3" s="21" customFormat="1" ht="12.75">
      <c r="A28" s="18" t="s">
        <v>28</v>
      </c>
      <c r="B28" s="19">
        <v>3876.946</v>
      </c>
      <c r="C28" s="20" t="s">
        <v>29</v>
      </c>
    </row>
    <row r="29" spans="1:3" ht="12.75">
      <c r="A29" s="7" t="s">
        <v>30</v>
      </c>
      <c r="B29" s="8"/>
      <c r="C29" s="6">
        <v>0.989</v>
      </c>
    </row>
    <row r="30" spans="1:3" ht="30" customHeight="1">
      <c r="A30" s="4" t="s">
        <v>31</v>
      </c>
      <c r="B30" s="22"/>
      <c r="C30" s="22"/>
    </row>
    <row r="31" spans="1:3" ht="12.75">
      <c r="A31" s="7" t="s">
        <v>32</v>
      </c>
      <c r="B31" s="15">
        <v>11782.3</v>
      </c>
      <c r="C31" s="6">
        <v>0.923</v>
      </c>
    </row>
    <row r="32" spans="1:3" ht="12.75">
      <c r="A32" s="17" t="s">
        <v>15</v>
      </c>
      <c r="B32" s="15"/>
      <c r="C32" s="6"/>
    </row>
    <row r="33" spans="1:3" ht="12.75">
      <c r="A33" s="17" t="s">
        <v>33</v>
      </c>
      <c r="B33" s="16">
        <v>2266.2</v>
      </c>
      <c r="C33" s="6">
        <f>B33/1713.7</f>
        <v>1.3224018206220458</v>
      </c>
    </row>
    <row r="34" spans="1:3" ht="12.75">
      <c r="A34" s="7" t="s">
        <v>34</v>
      </c>
      <c r="B34" s="15"/>
      <c r="C34" s="6"/>
    </row>
    <row r="35" spans="1:3" ht="12.75">
      <c r="A35" s="7" t="s">
        <v>35</v>
      </c>
      <c r="B35" s="15">
        <v>1883.798</v>
      </c>
      <c r="C35" s="6">
        <f>B35/1287.2</f>
        <v>1.4634850839030453</v>
      </c>
    </row>
    <row r="36" spans="1:3" ht="12.75">
      <c r="A36" s="7" t="s">
        <v>36</v>
      </c>
      <c r="B36" s="15">
        <v>36.886</v>
      </c>
      <c r="C36" s="6">
        <f>B36/64.4</f>
        <v>0.5727639751552795</v>
      </c>
    </row>
    <row r="37" spans="1:3" ht="12.75">
      <c r="A37" s="7" t="s">
        <v>37</v>
      </c>
      <c r="B37" s="15">
        <f>B31-B35-B36</f>
        <v>9861.615999999998</v>
      </c>
      <c r="C37" s="6">
        <f>B37/10959.8</f>
        <v>0.8997989014398072</v>
      </c>
    </row>
    <row r="38" spans="1:3" ht="12.75">
      <c r="A38" s="17" t="s">
        <v>38</v>
      </c>
      <c r="B38" s="16">
        <v>2143.096</v>
      </c>
      <c r="C38" s="6">
        <f>B38/1599.465</f>
        <v>1.3398830233859447</v>
      </c>
    </row>
    <row r="39" spans="1:3" ht="12.75">
      <c r="A39" s="4" t="s">
        <v>39</v>
      </c>
      <c r="B39" s="8"/>
      <c r="C39" s="8"/>
    </row>
    <row r="40" spans="1:3" ht="12.75">
      <c r="A40" s="8" t="s">
        <v>40</v>
      </c>
      <c r="B40" s="15">
        <v>4283.365</v>
      </c>
      <c r="C40" s="6">
        <v>0.891</v>
      </c>
    </row>
    <row r="41" spans="1:3" ht="12.75">
      <c r="A41" s="8" t="s">
        <v>41</v>
      </c>
      <c r="B41" s="15">
        <v>96.332</v>
      </c>
      <c r="C41" s="6">
        <v>1.105</v>
      </c>
    </row>
    <row r="42" spans="1:3" s="23" customFormat="1" ht="12.75">
      <c r="A42" s="17" t="s">
        <v>42</v>
      </c>
      <c r="B42" s="15">
        <v>1757</v>
      </c>
      <c r="C42" s="6">
        <f>B42/1518</f>
        <v>1.1574440052700923</v>
      </c>
    </row>
    <row r="43" spans="1:3" s="23" customFormat="1" ht="12.75">
      <c r="A43" s="8" t="s">
        <v>43</v>
      </c>
      <c r="B43" s="5">
        <v>34303</v>
      </c>
      <c r="C43" s="6">
        <f>B43/30899</f>
        <v>1.1101653775203082</v>
      </c>
    </row>
    <row r="44" spans="1:3" ht="12.75">
      <c r="A44" s="4" t="s">
        <v>44</v>
      </c>
      <c r="B44" s="8"/>
      <c r="C44" s="8"/>
    </row>
    <row r="45" spans="1:3" ht="12.75">
      <c r="A45" s="8" t="s">
        <v>45</v>
      </c>
      <c r="B45" s="15">
        <v>41070.26</v>
      </c>
      <c r="C45" s="6">
        <v>1.0659999999999998</v>
      </c>
    </row>
    <row r="46" spans="1:3" ht="12.75">
      <c r="A46" s="7" t="s">
        <v>46</v>
      </c>
      <c r="B46" s="15">
        <f>B45-B47</f>
        <v>18428.446000000004</v>
      </c>
      <c r="C46" s="6">
        <f>B46/(B45/C45-B47/C47)</f>
        <v>1.0412838185861222</v>
      </c>
    </row>
    <row r="47" spans="1:3" ht="12.75">
      <c r="A47" s="7" t="s">
        <v>47</v>
      </c>
      <c r="B47" s="24">
        <v>22641.814</v>
      </c>
      <c r="C47" s="6">
        <v>1.087</v>
      </c>
    </row>
    <row r="48" spans="1:3" ht="12.75">
      <c r="A48" s="8" t="s">
        <v>48</v>
      </c>
      <c r="B48" s="25">
        <f>B47/B45</f>
        <v>0.5512946350960524</v>
      </c>
      <c r="C48" s="6"/>
    </row>
    <row r="49" spans="1:3" ht="12.75">
      <c r="A49" s="8" t="s">
        <v>49</v>
      </c>
      <c r="B49" s="15">
        <v>837.382</v>
      </c>
      <c r="C49" s="6">
        <v>0.9420000000000001</v>
      </c>
    </row>
    <row r="50" spans="1:3" ht="12.75">
      <c r="A50" s="4" t="s">
        <v>50</v>
      </c>
      <c r="B50" s="15"/>
      <c r="C50" s="8"/>
    </row>
    <row r="51" spans="1:3" ht="12.75">
      <c r="A51" s="7" t="s">
        <v>51</v>
      </c>
      <c r="B51" s="15">
        <v>5935.1</v>
      </c>
      <c r="C51" s="6">
        <v>1.18</v>
      </c>
    </row>
    <row r="52" spans="1:3" ht="12.75">
      <c r="A52" s="8" t="s">
        <v>52</v>
      </c>
      <c r="B52" s="15">
        <v>467.696</v>
      </c>
      <c r="C52" s="6">
        <v>2.1</v>
      </c>
    </row>
    <row r="53" spans="1:3" ht="12.75">
      <c r="A53" s="4" t="s">
        <v>53</v>
      </c>
      <c r="B53" s="15"/>
      <c r="C53" s="8"/>
    </row>
    <row r="54" spans="1:3" ht="12.75">
      <c r="A54" s="8" t="s">
        <v>54</v>
      </c>
      <c r="B54" s="15">
        <v>10706.197</v>
      </c>
      <c r="C54" s="26">
        <v>1.105</v>
      </c>
    </row>
    <row r="55" spans="1:3" ht="12.75">
      <c r="A55" s="27" t="s">
        <v>55</v>
      </c>
      <c r="B55" s="26">
        <v>0.7759999999999999</v>
      </c>
      <c r="C55" s="8"/>
    </row>
    <row r="56" spans="1:3" ht="12.75">
      <c r="A56" s="7" t="s">
        <v>56</v>
      </c>
      <c r="B56" s="15">
        <v>1033.937</v>
      </c>
      <c r="C56" s="6">
        <v>0.213</v>
      </c>
    </row>
    <row r="57" spans="1:3" ht="12.75">
      <c r="A57" s="27" t="s">
        <v>57</v>
      </c>
      <c r="B57" s="6">
        <v>0.22399999999999998</v>
      </c>
      <c r="C57" s="8"/>
    </row>
    <row r="58" spans="1:3" ht="12.75">
      <c r="A58" s="7" t="s">
        <v>58</v>
      </c>
      <c r="B58" s="15">
        <f>B54-B56</f>
        <v>9672.26</v>
      </c>
      <c r="C58" s="6">
        <v>2.004</v>
      </c>
    </row>
    <row r="59" spans="1:3" ht="12.75">
      <c r="A59" s="4" t="s">
        <v>59</v>
      </c>
      <c r="B59" s="8"/>
      <c r="C59" s="8"/>
    </row>
    <row r="60" spans="1:3" ht="12.75">
      <c r="A60" s="7" t="s">
        <v>60</v>
      </c>
      <c r="B60" s="15">
        <v>15012.89</v>
      </c>
      <c r="C60" s="25">
        <v>0.955</v>
      </c>
    </row>
    <row r="61" spans="1:3" ht="12.75">
      <c r="A61" s="7" t="s">
        <v>61</v>
      </c>
      <c r="B61" s="8"/>
      <c r="C61" s="25"/>
    </row>
    <row r="62" spans="1:3" ht="12.75">
      <c r="A62" s="7" t="s">
        <v>62</v>
      </c>
      <c r="B62" s="15">
        <v>11965.235</v>
      </c>
      <c r="C62" s="25">
        <f>B62/12387.832</f>
        <v>0.9658861211550173</v>
      </c>
    </row>
    <row r="63" spans="1:3" ht="12.75">
      <c r="A63" s="7" t="s">
        <v>63</v>
      </c>
      <c r="B63" s="15"/>
      <c r="C63" s="25"/>
    </row>
    <row r="64" spans="1:3" ht="12.75">
      <c r="A64" s="7" t="s">
        <v>64</v>
      </c>
      <c r="B64" s="8"/>
      <c r="C64" s="25"/>
    </row>
    <row r="65" spans="1:3" ht="12.75">
      <c r="A65" s="7" t="s">
        <v>65</v>
      </c>
      <c r="B65" s="15">
        <v>2802.716</v>
      </c>
      <c r="C65" s="25">
        <v>0.809</v>
      </c>
    </row>
    <row r="66" spans="1:3" ht="12.75">
      <c r="A66" s="7" t="s">
        <v>66</v>
      </c>
      <c r="B66" s="15">
        <v>6176.637</v>
      </c>
      <c r="C66" s="25">
        <v>1.056</v>
      </c>
    </row>
    <row r="67" spans="1:3" ht="12.75">
      <c r="A67" s="7" t="s">
        <v>67</v>
      </c>
      <c r="B67" s="15">
        <v>2447.727</v>
      </c>
      <c r="C67" s="25">
        <v>0.797</v>
      </c>
    </row>
    <row r="68" spans="1:3" ht="12.75">
      <c r="A68" s="7" t="s">
        <v>68</v>
      </c>
      <c r="B68" s="15">
        <v>45.935</v>
      </c>
      <c r="C68" s="25">
        <v>1.923</v>
      </c>
    </row>
    <row r="69" spans="1:3" ht="12.75">
      <c r="A69" s="7" t="s">
        <v>69</v>
      </c>
      <c r="B69" s="16">
        <f>SUM(B71:B74)</f>
        <v>1823.306</v>
      </c>
      <c r="C69" s="6">
        <f>B69/(B71/C71+B72/C72+B73/C73+B74/C74)</f>
        <v>0.9742940181056563</v>
      </c>
    </row>
    <row r="70" spans="1:3" ht="12.75">
      <c r="A70" s="7" t="s">
        <v>15</v>
      </c>
      <c r="B70" s="15"/>
      <c r="C70" s="25"/>
    </row>
    <row r="71" spans="1:3" ht="12.75">
      <c r="A71" s="28" t="s">
        <v>70</v>
      </c>
      <c r="B71" s="15">
        <v>378.39</v>
      </c>
      <c r="C71" s="25">
        <v>1.035</v>
      </c>
    </row>
    <row r="72" spans="1:3" ht="12.75">
      <c r="A72" s="28" t="s">
        <v>71</v>
      </c>
      <c r="B72" s="15">
        <v>1141.079</v>
      </c>
      <c r="C72" s="25">
        <v>0.971</v>
      </c>
    </row>
    <row r="73" spans="1:3" ht="12.75">
      <c r="A73" s="28" t="s">
        <v>72</v>
      </c>
      <c r="B73" s="15">
        <v>235.598</v>
      </c>
      <c r="C73" s="25">
        <v>0.826</v>
      </c>
    </row>
    <row r="74" spans="1:3" ht="12.75">
      <c r="A74" s="28" t="s">
        <v>73</v>
      </c>
      <c r="B74" s="15">
        <v>68.239</v>
      </c>
      <c r="C74" s="25">
        <v>1.5019999999999998</v>
      </c>
    </row>
    <row r="75" spans="1:3" ht="12.75">
      <c r="A75" s="7" t="s">
        <v>74</v>
      </c>
      <c r="B75" s="15">
        <f>SUM(B77:B80)</f>
        <v>1275.0114999999998</v>
      </c>
      <c r="C75" s="6">
        <f>B75/(B77/C77+B78/C78+B79/C79)</f>
        <v>1.143680090557492</v>
      </c>
    </row>
    <row r="76" spans="1:3" ht="12.75">
      <c r="A76" s="7" t="s">
        <v>15</v>
      </c>
      <c r="B76" s="8"/>
      <c r="C76" s="25"/>
    </row>
    <row r="77" spans="1:3" ht="12.75">
      <c r="A77" s="28" t="s">
        <v>75</v>
      </c>
      <c r="B77" s="15">
        <v>220.329</v>
      </c>
      <c r="C77" s="25">
        <v>1.014</v>
      </c>
    </row>
    <row r="78" spans="1:3" ht="12.75">
      <c r="A78" s="28" t="s">
        <v>76</v>
      </c>
      <c r="B78" s="15">
        <v>1033.231</v>
      </c>
      <c r="C78" s="25">
        <v>1.17</v>
      </c>
    </row>
    <row r="79" spans="1:3" ht="12.75">
      <c r="A79" s="28" t="s">
        <v>77</v>
      </c>
      <c r="B79" s="15">
        <v>17.12</v>
      </c>
      <c r="C79" s="6">
        <f>17.1206/14.4424</f>
        <v>1.1854400930593254</v>
      </c>
    </row>
    <row r="80" spans="1:3" ht="12.75">
      <c r="A80" s="28" t="s">
        <v>78</v>
      </c>
      <c r="B80" s="15">
        <v>4.3315</v>
      </c>
      <c r="C80" s="6">
        <f>B80/4.9019</f>
        <v>0.883636957098268</v>
      </c>
    </row>
    <row r="81" spans="1:3" ht="12.75">
      <c r="A81" s="7" t="s">
        <v>79</v>
      </c>
      <c r="B81" s="15">
        <v>118.772</v>
      </c>
      <c r="C81" s="6">
        <v>1.016</v>
      </c>
    </row>
    <row r="82" spans="1:3" ht="12.75">
      <c r="A82" s="4" t="s">
        <v>80</v>
      </c>
      <c r="B82" s="15"/>
      <c r="C82" s="8"/>
    </row>
    <row r="83" spans="1:3" ht="12.75">
      <c r="A83" s="7" t="s">
        <v>81</v>
      </c>
      <c r="B83" s="15">
        <v>6717.085</v>
      </c>
      <c r="C83" s="26">
        <v>0.8270000000000001</v>
      </c>
    </row>
    <row r="84" spans="1:3" ht="12.75">
      <c r="A84" s="7" t="s">
        <v>15</v>
      </c>
      <c r="B84" s="8"/>
      <c r="C84" s="26"/>
    </row>
    <row r="85" spans="1:3" ht="12.75">
      <c r="A85" s="7" t="s">
        <v>82</v>
      </c>
      <c r="B85" s="29">
        <f>1197.6627+12.8598+243.4569+304.0977+57.8379+0.0075+260.3455+2.284+1.8338+0.049+52.047+31.4767+59.6386+19.4519</f>
        <v>2243.049</v>
      </c>
      <c r="C85" s="26">
        <f>B85/(1139.2898+11.3712+237.6922+329.4946+57.5988+0.2526+245.4911+2.2829+5.8445+0.0819+141.9722+22.3059+89.2323+17.3328)</f>
        <v>0.9751357552341866</v>
      </c>
    </row>
    <row r="86" spans="1:3" ht="12.75">
      <c r="A86" s="7" t="s">
        <v>83</v>
      </c>
      <c r="B86" s="8">
        <v>6803.8</v>
      </c>
      <c r="C86" s="26">
        <f>B86/6131.084</f>
        <v>1.1097221959444692</v>
      </c>
    </row>
    <row r="87" spans="1:5" ht="12.75">
      <c r="A87" s="7" t="s">
        <v>84</v>
      </c>
      <c r="B87" s="8"/>
      <c r="C87" s="26"/>
      <c r="E87" s="30"/>
    </row>
    <row r="88" spans="1:5" ht="12.75">
      <c r="A88" s="31" t="s">
        <v>85</v>
      </c>
      <c r="B88" s="8">
        <v>486.432</v>
      </c>
      <c r="C88" s="26">
        <f>B88/501.9461</f>
        <v>0.9690920997294331</v>
      </c>
      <c r="E88" s="32"/>
    </row>
    <row r="89" spans="1:5" ht="12.75">
      <c r="A89" s="31" t="s">
        <v>86</v>
      </c>
      <c r="B89" s="8">
        <v>932.01</v>
      </c>
      <c r="C89" s="26">
        <f>B89/716.079</f>
        <v>1.3015463377644088</v>
      </c>
      <c r="E89" s="32"/>
    </row>
    <row r="90" spans="1:5" ht="12.75">
      <c r="A90" s="31" t="s">
        <v>87</v>
      </c>
      <c r="B90" s="8">
        <v>656.821</v>
      </c>
      <c r="C90" s="26">
        <f>B90/497.301</f>
        <v>1.3207715246902783</v>
      </c>
      <c r="E90" s="32"/>
    </row>
    <row r="91" spans="1:5" ht="12.75">
      <c r="A91" s="31" t="s">
        <v>88</v>
      </c>
      <c r="B91" s="8">
        <v>3902.505</v>
      </c>
      <c r="C91" s="26">
        <f>B91/3693.868</f>
        <v>1.0564819858208252</v>
      </c>
      <c r="E91" s="32"/>
    </row>
    <row r="92" spans="1:5" ht="12.75">
      <c r="A92" s="31" t="s">
        <v>89</v>
      </c>
      <c r="B92" s="8">
        <v>190.604</v>
      </c>
      <c r="C92" s="26">
        <f>B92/189.431</f>
        <v>1.0061922283047653</v>
      </c>
      <c r="E92" s="32"/>
    </row>
    <row r="93" spans="1:5" ht="12.75">
      <c r="A93" s="31" t="s">
        <v>90</v>
      </c>
      <c r="B93" s="8">
        <v>428.959</v>
      </c>
      <c r="C93" s="26">
        <f>B93/331.961</f>
        <v>1.292196974945852</v>
      </c>
      <c r="E93" s="32"/>
    </row>
    <row r="94" spans="1:5" ht="12.75">
      <c r="A94" s="31" t="s">
        <v>91</v>
      </c>
      <c r="B94" s="8">
        <v>2.672</v>
      </c>
      <c r="C94" s="26">
        <f>B94/2.299</f>
        <v>1.1622444541104828</v>
      </c>
      <c r="E94" s="32"/>
    </row>
    <row r="95" spans="1:5" ht="12.75">
      <c r="A95" s="31" t="s">
        <v>92</v>
      </c>
      <c r="B95" s="8">
        <v>185.281</v>
      </c>
      <c r="C95" s="26">
        <f>B95/186.284</f>
        <v>0.994615747997681</v>
      </c>
      <c r="E95" s="32"/>
    </row>
    <row r="96" spans="1:5" ht="12.75">
      <c r="A96" s="7" t="s">
        <v>93</v>
      </c>
      <c r="B96" s="8">
        <f>B86-B88-B89-B90-B91-B92-B93-B94-B95</f>
        <v>18.516000000000105</v>
      </c>
      <c r="C96" s="26">
        <f>B96/(6131.0847-501.9461-716.0793-497.3016-3693.8684-189.4314-331.9617-2.2999-186.284)</f>
        <v>1.5543597793876576</v>
      </c>
      <c r="E96" s="32"/>
    </row>
    <row r="97" spans="1:5" ht="12.75">
      <c r="A97" s="4" t="s">
        <v>94</v>
      </c>
      <c r="B97" s="8"/>
      <c r="C97" s="8"/>
      <c r="E97" s="30"/>
    </row>
    <row r="98" spans="1:5" ht="12.75">
      <c r="A98" s="8" t="s">
        <v>95</v>
      </c>
      <c r="B98" s="5">
        <v>83132</v>
      </c>
      <c r="C98" s="26">
        <v>0.982</v>
      </c>
      <c r="E98" s="30"/>
    </row>
    <row r="99" spans="1:3" ht="12.75">
      <c r="A99" s="8" t="s">
        <v>96</v>
      </c>
      <c r="B99" s="5"/>
      <c r="C99" s="26"/>
    </row>
    <row r="100" spans="1:3" ht="12.75">
      <c r="A100" s="7" t="s">
        <v>97</v>
      </c>
      <c r="B100" s="5">
        <v>814</v>
      </c>
      <c r="C100" s="26">
        <v>0.851</v>
      </c>
    </row>
    <row r="101" spans="1:3" ht="12.75">
      <c r="A101" s="7" t="s">
        <v>18</v>
      </c>
      <c r="B101" s="5">
        <v>9883</v>
      </c>
      <c r="C101" s="26">
        <v>0.998</v>
      </c>
    </row>
    <row r="102" spans="1:3" ht="12.75">
      <c r="A102" s="7" t="s">
        <v>17</v>
      </c>
      <c r="B102" s="5">
        <v>3379</v>
      </c>
      <c r="C102" s="26">
        <v>0.995</v>
      </c>
    </row>
    <row r="103" spans="1:3" ht="12.75">
      <c r="A103" s="7" t="s">
        <v>16</v>
      </c>
      <c r="B103" s="5">
        <v>1058</v>
      </c>
      <c r="C103" s="26">
        <v>1.085</v>
      </c>
    </row>
    <row r="104" spans="1:3" ht="12.75">
      <c r="A104" s="7" t="s">
        <v>98</v>
      </c>
      <c r="B104" s="5">
        <v>2553</v>
      </c>
      <c r="C104" s="26">
        <v>0.993</v>
      </c>
    </row>
    <row r="105" spans="1:3" ht="12.75">
      <c r="A105" s="7" t="s">
        <v>99</v>
      </c>
      <c r="B105" s="5">
        <v>8170</v>
      </c>
      <c r="C105" s="26">
        <v>0.953</v>
      </c>
    </row>
    <row r="106" spans="1:3" ht="12.75">
      <c r="A106" s="7" t="s">
        <v>100</v>
      </c>
      <c r="B106" s="5">
        <v>5625</v>
      </c>
      <c r="C106" s="26">
        <v>0.966</v>
      </c>
    </row>
    <row r="107" spans="1:3" ht="17.25" customHeight="1">
      <c r="A107" s="7" t="s">
        <v>101</v>
      </c>
      <c r="B107" s="5">
        <v>901</v>
      </c>
      <c r="C107" s="26">
        <v>0.884</v>
      </c>
    </row>
    <row r="108" spans="1:3" ht="12.75">
      <c r="A108" s="7" t="s">
        <v>102</v>
      </c>
      <c r="B108" s="5">
        <v>2997</v>
      </c>
      <c r="C108" s="26">
        <v>0.994</v>
      </c>
    </row>
    <row r="109" spans="1:3" ht="12.75">
      <c r="A109" s="7" t="s">
        <v>103</v>
      </c>
      <c r="B109" s="5">
        <v>3244</v>
      </c>
      <c r="C109" s="26">
        <v>1.001</v>
      </c>
    </row>
    <row r="110" spans="1:3" ht="12.75">
      <c r="A110" s="7" t="s">
        <v>104</v>
      </c>
      <c r="B110" s="5">
        <v>1058</v>
      </c>
      <c r="C110" s="26">
        <v>0.922</v>
      </c>
    </row>
    <row r="111" spans="1:3" ht="12.75">
      <c r="A111" s="7" t="s">
        <v>105</v>
      </c>
      <c r="B111" s="5">
        <v>1220</v>
      </c>
      <c r="C111" s="26">
        <v>1.013</v>
      </c>
    </row>
    <row r="112" spans="1:3" ht="12.75">
      <c r="A112" s="7" t="s">
        <v>106</v>
      </c>
      <c r="B112" s="5">
        <v>1905</v>
      </c>
      <c r="C112" s="26">
        <v>0.977</v>
      </c>
    </row>
    <row r="113" spans="1:3" ht="12.75">
      <c r="A113" s="7" t="s">
        <v>107</v>
      </c>
      <c r="B113" s="5">
        <v>11002</v>
      </c>
      <c r="C113" s="26">
        <v>0.988</v>
      </c>
    </row>
    <row r="114" spans="1:3" ht="12.75">
      <c r="A114" s="7" t="s">
        <v>88</v>
      </c>
      <c r="B114" s="5">
        <v>15266</v>
      </c>
      <c r="C114" s="26">
        <v>0.97</v>
      </c>
    </row>
    <row r="115" spans="1:3" ht="12.75">
      <c r="A115" s="7" t="s">
        <v>108</v>
      </c>
      <c r="B115" s="5">
        <v>11431</v>
      </c>
      <c r="C115" s="26">
        <v>1.005</v>
      </c>
    </row>
    <row r="116" spans="1:3" ht="12.75">
      <c r="A116" s="7" t="s">
        <v>109</v>
      </c>
      <c r="B116" s="5">
        <v>2083</v>
      </c>
      <c r="C116" s="26">
        <v>1</v>
      </c>
    </row>
    <row r="117" spans="1:3" ht="12.75">
      <c r="A117" s="7" t="s">
        <v>110</v>
      </c>
      <c r="B117" s="5">
        <v>518</v>
      </c>
      <c r="C117" s="26">
        <v>0.92</v>
      </c>
    </row>
    <row r="118" spans="1:3" ht="12.75">
      <c r="A118" s="8" t="s">
        <v>111</v>
      </c>
      <c r="B118" s="5">
        <v>1056</v>
      </c>
      <c r="C118" s="6">
        <v>0.9259999999999999</v>
      </c>
    </row>
    <row r="119" spans="1:3" ht="15" customHeight="1">
      <c r="A119" s="7" t="s">
        <v>112</v>
      </c>
      <c r="B119" s="22" t="s">
        <v>113</v>
      </c>
      <c r="C119" s="22"/>
    </row>
    <row r="120" spans="1:3" ht="12.75">
      <c r="A120" s="7"/>
      <c r="B120" s="5">
        <v>106247</v>
      </c>
      <c r="C120" s="26">
        <v>0.988</v>
      </c>
    </row>
    <row r="121" spans="1:3" ht="12.75">
      <c r="A121" s="4" t="s">
        <v>114</v>
      </c>
      <c r="B121" s="8"/>
      <c r="C121" s="8"/>
    </row>
    <row r="122" spans="1:3" ht="12.75">
      <c r="A122" s="8" t="s">
        <v>115</v>
      </c>
      <c r="B122" s="33">
        <v>35072</v>
      </c>
      <c r="C122" s="6">
        <v>1.083</v>
      </c>
    </row>
    <row r="123" spans="1:3" ht="12.75">
      <c r="A123" s="8" t="s">
        <v>116</v>
      </c>
      <c r="B123" s="33"/>
      <c r="C123" s="6"/>
    </row>
    <row r="124" spans="1:3" ht="12.75">
      <c r="A124" s="7" t="s">
        <v>97</v>
      </c>
      <c r="B124" s="33">
        <v>40890.6</v>
      </c>
      <c r="C124" s="6">
        <v>1.09</v>
      </c>
    </row>
    <row r="125" spans="1:3" ht="12.75">
      <c r="A125" s="7" t="s">
        <v>18</v>
      </c>
      <c r="B125" s="33">
        <v>38684.5</v>
      </c>
      <c r="C125" s="6">
        <v>1.101</v>
      </c>
    </row>
    <row r="126" spans="1:3" ht="12.75">
      <c r="A126" s="7" t="s">
        <v>17</v>
      </c>
      <c r="B126" s="33">
        <v>35537.7</v>
      </c>
      <c r="C126" s="6">
        <v>1.049</v>
      </c>
    </row>
    <row r="127" spans="1:3" ht="12.75">
      <c r="A127" s="7" t="s">
        <v>16</v>
      </c>
      <c r="B127" s="33">
        <v>27699.3</v>
      </c>
      <c r="C127" s="6">
        <v>1.095</v>
      </c>
    </row>
    <row r="128" spans="1:3" ht="12.75">
      <c r="A128" s="7" t="s">
        <v>98</v>
      </c>
      <c r="B128" s="33">
        <v>32121.8</v>
      </c>
      <c r="C128" s="6">
        <v>1.085</v>
      </c>
    </row>
    <row r="129" spans="1:3" ht="12.75">
      <c r="A129" s="7" t="s">
        <v>99</v>
      </c>
      <c r="B129" s="33">
        <v>31906.1</v>
      </c>
      <c r="C129" s="6">
        <v>1.085</v>
      </c>
    </row>
    <row r="130" spans="1:3" ht="12.75">
      <c r="A130" s="7" t="s">
        <v>100</v>
      </c>
      <c r="B130" s="33">
        <v>35868.6</v>
      </c>
      <c r="C130" s="6">
        <v>1.088</v>
      </c>
    </row>
    <row r="131" spans="1:3" ht="12.75">
      <c r="A131" s="7" t="s">
        <v>117</v>
      </c>
      <c r="B131" s="33">
        <v>26572.1</v>
      </c>
      <c r="C131" s="6">
        <v>1.091</v>
      </c>
    </row>
    <row r="132" spans="1:3" ht="12.75">
      <c r="A132" s="7" t="s">
        <v>102</v>
      </c>
      <c r="B132" s="33">
        <v>34698.2</v>
      </c>
      <c r="C132" s="6">
        <v>1.089</v>
      </c>
    </row>
    <row r="133" spans="1:3" ht="12.75">
      <c r="A133" s="7" t="s">
        <v>103</v>
      </c>
      <c r="B133" s="33">
        <v>52344.9</v>
      </c>
      <c r="C133" s="6">
        <v>1.088</v>
      </c>
    </row>
    <row r="134" spans="1:3" ht="12.75">
      <c r="A134" s="7" t="s">
        <v>104</v>
      </c>
      <c r="B134" s="33">
        <v>25410.5</v>
      </c>
      <c r="C134" s="6">
        <v>1.083</v>
      </c>
    </row>
    <row r="135" spans="1:3" ht="12.75">
      <c r="A135" s="7" t="s">
        <v>105</v>
      </c>
      <c r="B135" s="33">
        <v>39672.5</v>
      </c>
      <c r="C135" s="6">
        <v>1.126</v>
      </c>
    </row>
    <row r="136" spans="1:3" ht="12.75">
      <c r="A136" s="7" t="s">
        <v>106</v>
      </c>
      <c r="B136" s="33">
        <v>25513.3</v>
      </c>
      <c r="C136" s="6">
        <v>1.083</v>
      </c>
    </row>
    <row r="137" spans="1:3" ht="12.75">
      <c r="A137" s="7" t="s">
        <v>107</v>
      </c>
      <c r="B137" s="33">
        <v>43230.8</v>
      </c>
      <c r="C137" s="6">
        <v>1.054</v>
      </c>
    </row>
    <row r="138" spans="1:3" ht="12.75">
      <c r="A138" s="7" t="s">
        <v>88</v>
      </c>
      <c r="B138" s="33">
        <v>28939</v>
      </c>
      <c r="C138" s="6">
        <v>1.088</v>
      </c>
    </row>
    <row r="139" spans="1:3" ht="12.75">
      <c r="A139" s="7" t="s">
        <v>108</v>
      </c>
      <c r="B139" s="33">
        <v>31275.3</v>
      </c>
      <c r="C139" s="6">
        <v>1.081</v>
      </c>
    </row>
    <row r="140" spans="1:3" ht="12.75">
      <c r="A140" s="7" t="s">
        <v>109</v>
      </c>
      <c r="B140" s="33">
        <v>29287.5</v>
      </c>
      <c r="C140" s="6">
        <v>1.017</v>
      </c>
    </row>
    <row r="141" spans="1:3" ht="12.75">
      <c r="A141" s="7" t="s">
        <v>110</v>
      </c>
      <c r="B141" s="33">
        <v>27708.8</v>
      </c>
      <c r="C141" s="6">
        <v>1.087</v>
      </c>
    </row>
    <row r="142" spans="1:3" ht="15" customHeight="1">
      <c r="A142" s="7" t="s">
        <v>118</v>
      </c>
      <c r="B142" s="22"/>
      <c r="C142" s="22"/>
    </row>
    <row r="143" spans="1:3" s="35" customFormat="1" ht="12.75">
      <c r="A143" s="7"/>
      <c r="B143" s="34">
        <v>15241.2</v>
      </c>
      <c r="C143" s="6">
        <v>1.059</v>
      </c>
    </row>
    <row r="144" spans="1:3" ht="12.75">
      <c r="A144" s="8" t="s">
        <v>119</v>
      </c>
      <c r="B144" s="8"/>
      <c r="C144" s="6">
        <v>1.034</v>
      </c>
    </row>
    <row r="145" spans="1:3" ht="12.75">
      <c r="A145" s="17" t="s">
        <v>120</v>
      </c>
      <c r="B145" s="8"/>
      <c r="C145" s="6">
        <v>1.045</v>
      </c>
    </row>
    <row r="146" spans="1:3" ht="12.75">
      <c r="A146" s="17" t="s">
        <v>121</v>
      </c>
      <c r="B146" s="8"/>
      <c r="C146" s="6">
        <v>1.028</v>
      </c>
    </row>
    <row r="147" spans="1:3" ht="12.75">
      <c r="A147" s="17" t="s">
        <v>122</v>
      </c>
      <c r="B147" s="8"/>
      <c r="C147" s="6">
        <v>1.03</v>
      </c>
    </row>
    <row r="148" spans="1:3" ht="45.75" customHeight="1">
      <c r="A148" s="7" t="s">
        <v>123</v>
      </c>
      <c r="B148" s="8"/>
      <c r="C148" s="6">
        <v>1.047</v>
      </c>
    </row>
    <row r="149" spans="1:3" ht="29.25" customHeight="1">
      <c r="A149" s="8" t="s">
        <v>124</v>
      </c>
      <c r="B149" s="22"/>
      <c r="C149" s="22"/>
    </row>
    <row r="150" spans="1:3" ht="12.75">
      <c r="A150" s="7" t="s">
        <v>125</v>
      </c>
      <c r="B150" s="5">
        <v>9810</v>
      </c>
      <c r="C150" s="26">
        <f>B150/9625</f>
        <v>1.0192207792207792</v>
      </c>
    </row>
    <row r="151" spans="1:3" ht="12.75">
      <c r="A151" s="7" t="s">
        <v>15</v>
      </c>
      <c r="B151" s="5"/>
      <c r="C151" s="26"/>
    </row>
    <row r="152" spans="1:3" ht="12.75">
      <c r="A152" s="7" t="s">
        <v>126</v>
      </c>
      <c r="B152" s="5">
        <v>10527</v>
      </c>
      <c r="C152" s="26">
        <f>B152/10304</f>
        <v>1.0216420807453417</v>
      </c>
    </row>
    <row r="153" spans="1:3" ht="12.75">
      <c r="A153" s="7" t="s">
        <v>127</v>
      </c>
      <c r="B153" s="5">
        <v>8182</v>
      </c>
      <c r="C153" s="26">
        <f>B153/7969</f>
        <v>1.0267285732212323</v>
      </c>
    </row>
    <row r="154" spans="1:3" ht="12.75">
      <c r="A154" s="7" t="s">
        <v>128</v>
      </c>
      <c r="B154" s="5">
        <v>9720</v>
      </c>
      <c r="C154" s="26">
        <f>B154/9741</f>
        <v>0.9978441638435479</v>
      </c>
    </row>
    <row r="155" spans="1:3" ht="15" customHeight="1">
      <c r="A155" s="4" t="s">
        <v>129</v>
      </c>
      <c r="B155" s="8"/>
      <c r="C155" s="8"/>
    </row>
    <row r="156" spans="1:3" ht="12.75">
      <c r="A156" s="7" t="s">
        <v>130</v>
      </c>
      <c r="B156" s="15">
        <v>308.838</v>
      </c>
      <c r="C156" s="26">
        <f>B156/311.625</f>
        <v>0.9910565583634177</v>
      </c>
    </row>
    <row r="157" spans="1:3" ht="28.5" customHeight="1">
      <c r="A157" s="8" t="s">
        <v>131</v>
      </c>
      <c r="B157" s="34">
        <v>2351</v>
      </c>
      <c r="C157" s="6">
        <f>2351/2600</f>
        <v>0.9042307692307693</v>
      </c>
    </row>
    <row r="158" spans="1:3" ht="12.75">
      <c r="A158" s="8" t="s">
        <v>132</v>
      </c>
      <c r="B158" s="34">
        <v>3244</v>
      </c>
      <c r="C158" s="6" t="s">
        <v>133</v>
      </c>
    </row>
    <row r="159" spans="1:3" ht="12.75">
      <c r="A159" s="8" t="s">
        <v>134</v>
      </c>
      <c r="B159" s="34">
        <v>4248</v>
      </c>
      <c r="C159" s="6">
        <f>B159/4439</f>
        <v>0.9569722910565442</v>
      </c>
    </row>
    <row r="160" spans="1:3" ht="12.75">
      <c r="A160" s="8" t="s">
        <v>135</v>
      </c>
      <c r="B160" s="34">
        <v>-1897</v>
      </c>
      <c r="C160" s="6">
        <f>1897/1839</f>
        <v>1.0315388798259923</v>
      </c>
    </row>
    <row r="161" spans="1:3" ht="12.75">
      <c r="A161" s="8" t="s">
        <v>136</v>
      </c>
      <c r="B161" s="34"/>
      <c r="C161" s="6"/>
    </row>
    <row r="162" spans="1:3" ht="12.75">
      <c r="A162" s="8" t="s">
        <v>137</v>
      </c>
      <c r="B162" s="34"/>
      <c r="C162" s="6"/>
    </row>
    <row r="163" spans="1:3" ht="12.75">
      <c r="A163" s="7" t="s">
        <v>138</v>
      </c>
      <c r="B163" s="5">
        <v>6533</v>
      </c>
      <c r="C163" s="6">
        <f>B163/6989</f>
        <v>0.9347546143940478</v>
      </c>
    </row>
    <row r="164" spans="1:3" ht="12.75">
      <c r="A164" s="7" t="s">
        <v>139</v>
      </c>
      <c r="B164" s="5">
        <v>7416</v>
      </c>
      <c r="C164" s="6">
        <f>B164/8833</f>
        <v>0.8395788520321522</v>
      </c>
    </row>
    <row r="165" spans="1:3" ht="12.75">
      <c r="A165" s="7" t="s">
        <v>140</v>
      </c>
      <c r="B165" s="34">
        <v>-883</v>
      </c>
      <c r="C165" s="6">
        <f>B165/-1844</f>
        <v>0.47885032537960953</v>
      </c>
    </row>
    <row r="166" spans="1:3" ht="12.75">
      <c r="A166" s="8" t="s">
        <v>141</v>
      </c>
      <c r="B166" s="5">
        <v>2327</v>
      </c>
      <c r="C166" s="6">
        <f>B166/1824</f>
        <v>1.2757675438596492</v>
      </c>
    </row>
    <row r="167" spans="1:3" ht="12.75">
      <c r="A167" s="8" t="s">
        <v>142</v>
      </c>
      <c r="B167" s="5">
        <v>1525</v>
      </c>
      <c r="C167" s="6">
        <f>B167/1149</f>
        <v>1.3272410791993037</v>
      </c>
    </row>
    <row r="168" spans="1:3" ht="12.75">
      <c r="A168" s="4" t="s">
        <v>143</v>
      </c>
      <c r="B168" s="8"/>
      <c r="C168" s="8"/>
    </row>
    <row r="169" spans="1:3" ht="12.75">
      <c r="A169" s="8" t="s">
        <v>144</v>
      </c>
      <c r="B169" s="5">
        <v>4291</v>
      </c>
      <c r="C169" s="26">
        <v>1.001</v>
      </c>
    </row>
    <row r="170" spans="1:3" ht="12.75">
      <c r="A170" s="8" t="s">
        <v>145</v>
      </c>
      <c r="B170" s="5">
        <v>1363</v>
      </c>
      <c r="C170" s="26">
        <v>1.05</v>
      </c>
    </row>
    <row r="172" ht="12.75">
      <c r="A172" s="30"/>
    </row>
    <row r="173" ht="12.75">
      <c r="A173" s="30"/>
    </row>
    <row r="174" ht="12.75">
      <c r="A174" s="30"/>
    </row>
    <row r="175" ht="12.75">
      <c r="A175" s="30"/>
    </row>
    <row r="176" ht="12.75">
      <c r="A176" s="30"/>
    </row>
    <row r="177" ht="12.75">
      <c r="A177" s="30"/>
    </row>
    <row r="178" ht="12.75">
      <c r="A178" s="30"/>
    </row>
    <row r="179" ht="12.75">
      <c r="A179" s="30"/>
    </row>
    <row r="180" ht="12.75">
      <c r="A180" s="30"/>
    </row>
    <row r="181" ht="12.75">
      <c r="A181" s="30"/>
    </row>
    <row r="182" ht="12.75">
      <c r="A182" s="30"/>
    </row>
    <row r="183" ht="12.75">
      <c r="A183" s="30"/>
    </row>
    <row r="184" ht="12.75">
      <c r="A184" s="30"/>
    </row>
    <row r="185" ht="12.75">
      <c r="A185" s="30"/>
    </row>
    <row r="186" ht="12.75">
      <c r="A186" s="30"/>
    </row>
    <row r="187" ht="12.75">
      <c r="A187" s="30"/>
    </row>
    <row r="188" ht="12.75">
      <c r="A188" s="30"/>
    </row>
    <row r="189" ht="12.75">
      <c r="A189" s="30"/>
    </row>
    <row r="190" ht="12.75">
      <c r="A190" s="30"/>
    </row>
    <row r="191" ht="12.75">
      <c r="A191" s="30"/>
    </row>
    <row r="192" ht="12.75">
      <c r="A192" s="30"/>
    </row>
    <row r="193" ht="12.75">
      <c r="A193" s="30"/>
    </row>
    <row r="194" ht="12.75">
      <c r="A194" s="30"/>
    </row>
    <row r="195" ht="12.75">
      <c r="A195" s="30"/>
    </row>
    <row r="196" ht="12.75">
      <c r="A196" s="30"/>
    </row>
    <row r="197" ht="12.75">
      <c r="A197" s="30"/>
    </row>
    <row r="198" ht="12.75">
      <c r="A198" s="30"/>
    </row>
    <row r="199" ht="12.75">
      <c r="A199" s="30"/>
    </row>
    <row r="200" ht="12.75">
      <c r="A200" s="30"/>
    </row>
    <row r="201" ht="12.75">
      <c r="A201" s="30"/>
    </row>
    <row r="202" ht="12.75">
      <c r="A202" s="30"/>
    </row>
    <row r="203" ht="12.75">
      <c r="A203" s="30"/>
    </row>
    <row r="204" ht="12.75">
      <c r="A204" s="30"/>
    </row>
    <row r="205" ht="12.75">
      <c r="A205" s="30"/>
    </row>
    <row r="206" ht="12.75">
      <c r="A206" s="30"/>
    </row>
    <row r="207" ht="12.75">
      <c r="A207" s="30"/>
    </row>
    <row r="208" ht="12.75">
      <c r="A208" s="30"/>
    </row>
    <row r="209" ht="12.75">
      <c r="A209" s="30"/>
    </row>
    <row r="210" ht="12.75">
      <c r="A210" s="30"/>
    </row>
    <row r="211" ht="12.75">
      <c r="A211" s="30"/>
    </row>
    <row r="212" ht="12.75">
      <c r="A212" s="30"/>
    </row>
    <row r="213" ht="12.75">
      <c r="A213" s="30"/>
    </row>
    <row r="214" ht="12.75">
      <c r="A214" s="30"/>
    </row>
    <row r="215" ht="12.75">
      <c r="A215" s="30"/>
    </row>
    <row r="216" ht="12.75">
      <c r="A216" s="30"/>
    </row>
    <row r="217" ht="12.75">
      <c r="A217" s="30"/>
    </row>
    <row r="218" ht="12.75">
      <c r="A218" s="30"/>
    </row>
    <row r="219" ht="12.75">
      <c r="A219" s="30"/>
    </row>
    <row r="220" ht="12.75">
      <c r="A220" s="30"/>
    </row>
    <row r="221" ht="12.75">
      <c r="A221" s="30"/>
    </row>
    <row r="222" ht="12.75">
      <c r="A222" s="30"/>
    </row>
    <row r="223" ht="12.75">
      <c r="A223" s="30"/>
    </row>
    <row r="224" ht="12.75">
      <c r="A224" s="30"/>
    </row>
    <row r="225" ht="12.75">
      <c r="A225" s="30"/>
    </row>
    <row r="226" ht="12.75">
      <c r="A226" s="30"/>
    </row>
    <row r="227" ht="12.75">
      <c r="A227" s="30"/>
    </row>
    <row r="228" ht="12.75">
      <c r="A228" s="30"/>
    </row>
    <row r="229" ht="12.75">
      <c r="A229" s="30"/>
    </row>
    <row r="230" ht="12.75">
      <c r="A230" s="30"/>
    </row>
    <row r="231" ht="12.75">
      <c r="A231" s="30"/>
    </row>
    <row r="232" ht="12.75">
      <c r="A232" s="30"/>
    </row>
    <row r="233" ht="12.75">
      <c r="A233" s="30"/>
    </row>
    <row r="234" ht="12.75">
      <c r="A234" s="30"/>
    </row>
    <row r="235" ht="12.75">
      <c r="A235" s="30"/>
    </row>
    <row r="236" ht="12.75">
      <c r="A236" s="30"/>
    </row>
    <row r="237" ht="12.75">
      <c r="A237" s="30"/>
    </row>
    <row r="238" ht="12.75">
      <c r="A238" s="30"/>
    </row>
    <row r="239" ht="12.75">
      <c r="A239" s="30"/>
    </row>
    <row r="240" ht="12.75">
      <c r="A240" s="30"/>
    </row>
    <row r="241" ht="12.75">
      <c r="A241" s="30"/>
    </row>
    <row r="242" ht="12.75">
      <c r="A242" s="30"/>
    </row>
    <row r="243" ht="12.75">
      <c r="A243" s="30"/>
    </row>
    <row r="244" ht="12.75">
      <c r="A244" s="30"/>
    </row>
    <row r="245" ht="12.75">
      <c r="A245" s="30"/>
    </row>
    <row r="246" ht="12.75">
      <c r="A246" s="30"/>
    </row>
    <row r="247" ht="12.75">
      <c r="A247" s="30"/>
    </row>
    <row r="248" ht="12.75">
      <c r="A248" s="30"/>
    </row>
    <row r="249" ht="12.75">
      <c r="A249" s="30"/>
    </row>
    <row r="250" ht="12.75">
      <c r="A250" s="30"/>
    </row>
    <row r="251" ht="12.75">
      <c r="A251" s="30"/>
    </row>
    <row r="252" ht="12.75">
      <c r="A252" s="30"/>
    </row>
    <row r="253" ht="12.75">
      <c r="A253" s="30"/>
    </row>
    <row r="254" ht="12.75">
      <c r="A254" s="30"/>
    </row>
    <row r="255" ht="12.75">
      <c r="A255" s="30"/>
    </row>
    <row r="256" ht="12.75">
      <c r="A256" s="30"/>
    </row>
    <row r="257" ht="12.75">
      <c r="A257" s="30"/>
    </row>
    <row r="258" ht="12.75">
      <c r="A258" s="30"/>
    </row>
    <row r="259" ht="12.75">
      <c r="A259" s="30"/>
    </row>
    <row r="260" ht="12.75">
      <c r="A260" s="30"/>
    </row>
    <row r="261" ht="12.75">
      <c r="A261" s="30"/>
    </row>
    <row r="262" ht="12.75">
      <c r="A262" s="30"/>
    </row>
    <row r="263" ht="12.75">
      <c r="A263" s="30"/>
    </row>
    <row r="264" ht="12.75">
      <c r="A264" s="30"/>
    </row>
    <row r="265" ht="12.75">
      <c r="A265" s="30"/>
    </row>
    <row r="266" ht="12.75">
      <c r="A266" s="30"/>
    </row>
    <row r="267" ht="12.75">
      <c r="A267" s="30"/>
    </row>
    <row r="268" ht="12.75">
      <c r="A268" s="30"/>
    </row>
    <row r="269" ht="12.75">
      <c r="A269" s="30"/>
    </row>
    <row r="270" ht="12.75">
      <c r="A270" s="30"/>
    </row>
    <row r="271" ht="12.75">
      <c r="A271" s="30"/>
    </row>
    <row r="272" ht="12.75">
      <c r="A272" s="30"/>
    </row>
    <row r="273" ht="12.75">
      <c r="A273" s="30"/>
    </row>
    <row r="274" ht="12.75">
      <c r="A274" s="30"/>
    </row>
    <row r="275" ht="12.75">
      <c r="A275" s="30"/>
    </row>
    <row r="276" ht="12.75">
      <c r="A276" s="30"/>
    </row>
    <row r="277" ht="12.75">
      <c r="A277" s="30"/>
    </row>
    <row r="278" ht="12.75">
      <c r="A278" s="30"/>
    </row>
    <row r="279" ht="12.75">
      <c r="A279" s="30"/>
    </row>
    <row r="280" ht="12.75">
      <c r="A280" s="30"/>
    </row>
    <row r="281" ht="12.75">
      <c r="A281" s="30"/>
    </row>
    <row r="282" ht="12.75">
      <c r="A282" s="30"/>
    </row>
    <row r="283" ht="12.75">
      <c r="A283" s="30"/>
    </row>
    <row r="284" ht="12.75">
      <c r="A284" s="30"/>
    </row>
    <row r="285" ht="12.75">
      <c r="A285" s="30"/>
    </row>
    <row r="286" ht="12.75">
      <c r="A286" s="30"/>
    </row>
    <row r="287" ht="12.75">
      <c r="A287" s="30"/>
    </row>
    <row r="288" ht="12.75">
      <c r="A288" s="30"/>
    </row>
    <row r="289" ht="12.75">
      <c r="A289" s="30"/>
    </row>
    <row r="290" ht="12.75">
      <c r="A290" s="30"/>
    </row>
    <row r="291" ht="12.75">
      <c r="A291" s="30"/>
    </row>
    <row r="292" ht="12.75">
      <c r="A292" s="30"/>
    </row>
    <row r="293" ht="12.75">
      <c r="A293" s="30"/>
    </row>
    <row r="294" ht="12.75">
      <c r="A294" s="30"/>
    </row>
    <row r="295" ht="12.75">
      <c r="A295" s="30"/>
    </row>
    <row r="296" ht="12.75">
      <c r="A296" s="30"/>
    </row>
    <row r="297" ht="12.75">
      <c r="A297" s="30"/>
    </row>
    <row r="298" ht="12.75">
      <c r="A298" s="30"/>
    </row>
  </sheetData>
  <sheetProtection selectLockedCells="1" selectUnlockedCells="1"/>
  <mergeCells count="6">
    <mergeCell ref="A1:C1"/>
    <mergeCell ref="A119:A120"/>
    <mergeCell ref="B119:C119"/>
    <mergeCell ref="A142:A143"/>
    <mergeCell ref="B142:C142"/>
    <mergeCell ref="B149:C149"/>
  </mergeCells>
  <printOptions/>
  <pageMargins left="0.19652777777777777" right="0" top="0.39375" bottom="0.1965277777777777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Зоя Кульпина</cp:lastModifiedBy>
  <dcterms:created xsi:type="dcterms:W3CDTF">2020-05-28T07:09:53Z</dcterms:created>
  <dcterms:modified xsi:type="dcterms:W3CDTF">2020-12-11T08:26:24Z</dcterms:modified>
  <cp:category/>
  <cp:version/>
  <cp:contentType/>
  <cp:contentStatus/>
  <cp:revision>1</cp:revision>
</cp:coreProperties>
</file>