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18" activeTab="0"/>
  </bookViews>
  <sheets>
    <sheet name="таблица СЭР 2022" sheetId="1" r:id="rId1"/>
  </sheets>
  <definedNames>
    <definedName name="Excel_BuiltIn_Print_Titles" localSheetId="0">'таблица СЭР 2022'!$A$3:$FU$3</definedName>
    <definedName name="Excel_BuiltIn_Print_Titles" localSheetId="0">'таблица СЭР 2022'!$A$3:$FR$3</definedName>
    <definedName name="_xlnm.Print_Titles" localSheetId="0">'таблица СЭР 2022'!$3:$3</definedName>
    <definedName name="_xlnm.Print_Area" localSheetId="0">'таблица СЭР 2022'!$A$1:$D$170</definedName>
  </definedNames>
  <calcPr fullCalcOnLoad="1"/>
</workbook>
</file>

<file path=xl/sharedStrings.xml><?xml version="1.0" encoding="utf-8"?>
<sst xmlns="http://schemas.openxmlformats.org/spreadsheetml/2006/main" count="171" uniqueCount="142">
  <si>
    <t>Наименование показателя</t>
  </si>
  <si>
    <t>Количество субъектов малого и среднего предпринимательства (СМСП) по данным Единого реестра СМСП и самозанятых на конец периода - всего</t>
  </si>
  <si>
    <t>в том числе:</t>
  </si>
  <si>
    <t>из них:</t>
  </si>
  <si>
    <t>юридические лица</t>
  </si>
  <si>
    <t>индивидуальные предприниматели</t>
  </si>
  <si>
    <t>Количество самозанятых (налогоплательщики НПД)</t>
  </si>
  <si>
    <t>Оборот крупных и средних предприятий города Орла по всем видам экономической деятельности, млн.рублей</t>
  </si>
  <si>
    <r>
      <t xml:space="preserve">Отгружено товаров </t>
    </r>
    <r>
      <rPr>
        <b/>
        <u val="single"/>
        <sz val="11"/>
        <color indexed="48"/>
        <rFont val="Arial"/>
        <family val="2"/>
      </rPr>
      <t>собственного производства</t>
    </r>
    <r>
      <rPr>
        <b/>
        <sz val="11"/>
        <color indexed="48"/>
        <rFont val="Arial"/>
        <family val="2"/>
      </rPr>
      <t xml:space="preserve">, выполнено работ, и услуг собственными силами, </t>
    </r>
    <r>
      <rPr>
        <b/>
        <u val="single"/>
        <sz val="11"/>
        <color indexed="48"/>
        <rFont val="Arial"/>
        <family val="2"/>
      </rPr>
      <t>во всех видах экономической деятельности</t>
    </r>
    <r>
      <rPr>
        <b/>
        <sz val="11"/>
        <color indexed="48"/>
        <rFont val="Arial"/>
        <family val="2"/>
      </rPr>
      <t>, млн. руб.</t>
    </r>
  </si>
  <si>
    <t>Промышленность</t>
  </si>
  <si>
    <r>
      <t xml:space="preserve">Отгружено товаров собственного производства (по крупным и средним предприятиям </t>
    </r>
    <r>
      <rPr>
        <b/>
        <sz val="11"/>
        <rFont val="Arial"/>
        <family val="2"/>
      </rPr>
      <t>промышленности</t>
    </r>
    <r>
      <rPr>
        <sz val="11"/>
        <rFont val="Arial"/>
        <family val="2"/>
      </rPr>
      <t>), млн. руб.</t>
    </r>
  </si>
  <si>
    <t>водоснабжение; водоотведение, организация сбора и утилизации отходов, деятельность по ликвидации загрязнений</t>
  </si>
  <si>
    <t>обеспечение электрической энергией, газом и паром; кондиционирование воздуха</t>
  </si>
  <si>
    <t>обрабатывающие производства</t>
  </si>
  <si>
    <t xml:space="preserve">    в том числе:</t>
  </si>
  <si>
    <t>производство пищевых продуктов</t>
  </si>
  <si>
    <t>производство одежды</t>
  </si>
  <si>
    <t>производство резиновых и пластмассовых изделий</t>
  </si>
  <si>
    <t>производство химических веществ и химических продуктов</t>
  </si>
  <si>
    <t>производство прочей неметаллической минеральной продукции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</si>
  <si>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</si>
  <si>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</si>
  <si>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машин и оборудования, не включенных в другие группировки</t>
  </si>
  <si>
    <t>производство электрического оборудования</t>
  </si>
  <si>
    <t>Индекс цен предприятий - производителей на промышленную продукцию (к соответствующему периоду предыдущего года)</t>
  </si>
  <si>
    <t>Инвестиции в основной капитал (отчетность ежеквартальная)</t>
  </si>
  <si>
    <t>Инвестиции в основной капитал, млн. руб.</t>
  </si>
  <si>
    <t>жилищное строительство</t>
  </si>
  <si>
    <t>инвестиции  по источникам финансирования:</t>
  </si>
  <si>
    <t>бюджетные инвестиции</t>
  </si>
  <si>
    <t>внебюджетные фонды</t>
  </si>
  <si>
    <t>частные инвестиции</t>
  </si>
  <si>
    <t>Строительство</t>
  </si>
  <si>
    <t>Объем подрядных работ в строительстве по крупным и средним предприятиям, млн. руб.</t>
  </si>
  <si>
    <t>Введено в действие общей площади  жилых помещений домов, тыс. кв. м</t>
  </si>
  <si>
    <t>МКД</t>
  </si>
  <si>
    <t>ИЖС</t>
  </si>
  <si>
    <t>Количество квартир во введенных домах- всего</t>
  </si>
  <si>
    <t xml:space="preserve"> </t>
  </si>
  <si>
    <t>индивидуальные жилые дома</t>
  </si>
  <si>
    <t>Средняя стоимость строительства 1 кв. м общей площади отдельно стоящих жилых домов квартирного типа без пристроек, надстроек и встроенных помещений, рублей</t>
  </si>
  <si>
    <t>Потребительский рынок</t>
  </si>
  <si>
    <t>Оборот розничной торговли по крупным и средним организациям, млн. руб.</t>
  </si>
  <si>
    <t>непродовольственные товары</t>
  </si>
  <si>
    <t>продовольственные товары</t>
  </si>
  <si>
    <t>Доля продовольственных товаров в обороте, %</t>
  </si>
  <si>
    <t>Оборот общественного питания по крупным и средним организациям, млн. руб.</t>
  </si>
  <si>
    <t>Транспорт</t>
  </si>
  <si>
    <t>Перевезено грузов крупными и средними предприятиями на коммерческой основе, тыс. тонн</t>
  </si>
  <si>
    <t>Грузооборот автомобильного транспорта (по крупным и средним предприятиям), тыс. тонно-км</t>
  </si>
  <si>
    <t xml:space="preserve">Финансы </t>
  </si>
  <si>
    <t>Прибыль рентабельных предприятий (по крупным и средним предприятиям), млн. руб.</t>
  </si>
  <si>
    <t>Удельный вес прибыльных организаций</t>
  </si>
  <si>
    <t>Убыток (по крупным и средним организациям), млн. руб.</t>
  </si>
  <si>
    <t>Удельный вес убыточных организаций</t>
  </si>
  <si>
    <t>Сальдированный финансовый результат (прибыль-убыток) по крупным и средним предприятиям, млн.руб.</t>
  </si>
  <si>
    <t>Налоги и сборы</t>
  </si>
  <si>
    <r>
      <t xml:space="preserve">Поступление налогов и сборов в бюджетную систему РФ по городу Орлу </t>
    </r>
    <r>
      <rPr>
        <b/>
        <sz val="11"/>
        <rFont val="Arial"/>
        <family val="2"/>
      </rPr>
      <t>(без учета организаций, являющихся крупными региональными налогоплательщиками)</t>
    </r>
    <r>
      <rPr>
        <sz val="11"/>
        <rFont val="Arial"/>
        <family val="2"/>
      </rPr>
      <t>, всего, млн.руб.</t>
    </r>
  </si>
  <si>
    <t xml:space="preserve">  из них:</t>
  </si>
  <si>
    <t xml:space="preserve">  в территориальный бюджет</t>
  </si>
  <si>
    <t xml:space="preserve">     в том числе в бюджет города</t>
  </si>
  <si>
    <t>Поступление основных налогов, млн. руб.:</t>
  </si>
  <si>
    <t>Налог на прибыль</t>
  </si>
  <si>
    <t>НДФЛ</t>
  </si>
  <si>
    <t>НДС</t>
  </si>
  <si>
    <t>Акцизы</t>
  </si>
  <si>
    <t>Налоги на имущество</t>
  </si>
  <si>
    <t>транспортный налог</t>
  </si>
  <si>
    <t>налог на имущество организаций</t>
  </si>
  <si>
    <t>земельный налог</t>
  </si>
  <si>
    <t>налог на имущество физлиц</t>
  </si>
  <si>
    <t>Специализированные режимы (основные плательщики - ССМП) - всего,</t>
  </si>
  <si>
    <t>ЕНВД</t>
  </si>
  <si>
    <t>УСН</t>
  </si>
  <si>
    <t>патент</t>
  </si>
  <si>
    <t>сельхозналог</t>
  </si>
  <si>
    <t>Госпошлина</t>
  </si>
  <si>
    <t>Бюджет города</t>
  </si>
  <si>
    <t>Доходы, всего, млн. руб.</t>
  </si>
  <si>
    <t xml:space="preserve">налоговые и неналоговые доходы </t>
  </si>
  <si>
    <t>Расходы, всего, млн. руб.</t>
  </si>
  <si>
    <t xml:space="preserve">      в том числе:</t>
  </si>
  <si>
    <t>общегосударственные вопросы</t>
  </si>
  <si>
    <r>
      <t xml:space="preserve">национальная экономика </t>
    </r>
    <r>
      <rPr>
        <i/>
        <sz val="11"/>
        <rFont val="Arial"/>
        <family val="2"/>
      </rPr>
      <t>(дорожное хозяйство, транспорт)</t>
    </r>
  </si>
  <si>
    <t>жилищно-коммунальное хозяйство</t>
  </si>
  <si>
    <t>образование</t>
  </si>
  <si>
    <t>культура</t>
  </si>
  <si>
    <t>социальная политика</t>
  </si>
  <si>
    <t>физкультура и спорт</t>
  </si>
  <si>
    <t>процентные платежи по муниципальному долгу</t>
  </si>
  <si>
    <t>прочее</t>
  </si>
  <si>
    <t>Занятость и безработица</t>
  </si>
  <si>
    <t xml:space="preserve">Среднесписочная численность работников по крупным и средним организациям, чел. </t>
  </si>
  <si>
    <r>
      <t xml:space="preserve">в том числе по видам деятельности </t>
    </r>
    <r>
      <rPr>
        <b/>
        <sz val="11"/>
        <color indexed="12"/>
        <rFont val="Arial"/>
        <family val="2"/>
      </rPr>
      <t>(отчетность квартальная) :</t>
    </r>
  </si>
  <si>
    <t>сельское,лесное хозяйство, охота, рыболовство и рыбоводство</t>
  </si>
  <si>
    <t>строительство</t>
  </si>
  <si>
    <t xml:space="preserve">торговля </t>
  </si>
  <si>
    <t>транспортировка и хранение</t>
  </si>
  <si>
    <t>деятельность гостиниц и и предприятий общепита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</si>
  <si>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</si>
  <si>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</si>
  <si>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</si>
  <si>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</si>
  <si>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</si>
  <si>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</si>
  <si>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</si>
  <si>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</si>
  <si>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</si>
  <si>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Безработица официальная на конец периода, чел.</t>
  </si>
  <si>
    <r>
      <t xml:space="preserve">Численность пенсионеров, чел. </t>
    </r>
    <r>
      <rPr>
        <b/>
        <sz val="11"/>
        <color indexed="48"/>
        <rFont val="Arial"/>
        <family val="2"/>
      </rPr>
      <t>(отчетность ежеквартальная)</t>
    </r>
  </si>
  <si>
    <t xml:space="preserve">Доходы населения, уровень жизни </t>
  </si>
  <si>
    <t>Среднемесячная начисленная заработная плата по крупным и средним предприятиям и организациям, руб.</t>
  </si>
  <si>
    <r>
      <t xml:space="preserve">в том числе по видам деятельности </t>
    </r>
    <r>
      <rPr>
        <b/>
        <sz val="11"/>
        <color indexed="12"/>
        <rFont val="Arial"/>
        <family val="2"/>
      </rPr>
      <t>(отчетность квартальная):</t>
    </r>
  </si>
  <si>
    <t>деятельность гостиниц и  предприятий общепита</t>
  </si>
  <si>
    <r>
      <t>Средний размер пенсии на конец периода, руб.</t>
    </r>
    <r>
      <rPr>
        <sz val="11"/>
        <color indexed="48"/>
        <rFont val="Arial"/>
        <family val="2"/>
      </rPr>
      <t xml:space="preserve"> </t>
    </r>
    <r>
      <rPr>
        <b/>
        <sz val="11"/>
        <color indexed="48"/>
        <rFont val="Arial"/>
        <family val="2"/>
      </rPr>
      <t>(отчетность квартальная)</t>
    </r>
  </si>
  <si>
    <r>
      <t xml:space="preserve">Сводный индекс потребительских цен по всем товарам и услугам </t>
    </r>
    <r>
      <rPr>
        <b/>
        <sz val="11"/>
        <rFont val="Arial"/>
        <family val="2"/>
      </rPr>
      <t>(отчетный месяц к декабрю предыдущего года)</t>
    </r>
  </si>
  <si>
    <t>отдельно по платным услугам</t>
  </si>
  <si>
    <t>по продовольственным товарам</t>
  </si>
  <si>
    <t>по непродовольственным товарам</t>
  </si>
  <si>
    <r>
      <t xml:space="preserve">Индекс потребительских цен за истекший период 
</t>
    </r>
    <r>
      <rPr>
        <b/>
        <sz val="11"/>
        <rFont val="Arial"/>
        <family val="2"/>
      </rPr>
      <t>с начала года к соответствующему периоду предыдущего года</t>
    </r>
    <r>
      <rPr>
        <sz val="11"/>
        <rFont val="Arial"/>
        <family val="2"/>
      </rPr>
      <t xml:space="preserve"> </t>
    </r>
  </si>
  <si>
    <t>Демография</t>
  </si>
  <si>
    <t>АППГ-  303696</t>
  </si>
  <si>
    <t xml:space="preserve">Число родившихся по данным Орелстата, чел.
</t>
  </si>
  <si>
    <t>Число умерших , чел.</t>
  </si>
  <si>
    <t>Естественный прирост (-убыль) населения с начала года, чел.</t>
  </si>
  <si>
    <t>АППГ (-) 2137</t>
  </si>
  <si>
    <t>Миграция населения:</t>
  </si>
  <si>
    <t xml:space="preserve">   в том числе:</t>
  </si>
  <si>
    <t>прибыло</t>
  </si>
  <si>
    <t>выбыло</t>
  </si>
  <si>
    <t>Миграционный прирост (-убыль)</t>
  </si>
  <si>
    <t xml:space="preserve">АППГ ( -) 1535 </t>
  </si>
  <si>
    <t>Число браков, ед.</t>
  </si>
  <si>
    <t>Число разводов, ед.</t>
  </si>
  <si>
    <t>* АППГ - аналогичный показатель прошлого года</t>
  </si>
  <si>
    <t>Январь-сентябрь
2022 года</t>
  </si>
  <si>
    <t>Темп роста к  январю-сентябрю
2021 года</t>
  </si>
  <si>
    <t>Количество субъектов малого и среднего предпринимательства по данным Единого реестра СМСП</t>
  </si>
  <si>
    <t>добыча полезных ископаемых</t>
  </si>
  <si>
    <t>** по данным ВПН 2020 численность населения города Орла на 1.10.2021 года - 303169 чел. С учетом естетсенной убыли и миграционного сальдо за октябрь-декабрь 2021 года численность населения на 01.01.2022 года соствляла 301990 чел.</t>
  </si>
  <si>
    <r>
      <t>Численность постоянного населения</t>
    </r>
    <r>
      <rPr>
        <b/>
        <sz val="11"/>
        <color indexed="48"/>
        <rFont val="Arial"/>
        <family val="2"/>
      </rPr>
      <t xml:space="preserve"> на 1 января 2022 года по офицциальным данным Орелстата</t>
    </r>
    <r>
      <rPr>
        <sz val="11"/>
        <rFont val="Arial"/>
        <family val="2"/>
      </rPr>
      <t>, чел. **</t>
    </r>
  </si>
  <si>
    <t>Основные  показатели социально-экономического развития города Орла по последним отчетным данным Орелстата за 9 мес.2022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</si>
</sst>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46">
    <font>
      <sz val="10"/>
      <name val="Arial Cyr"/>
      <family val="2"/>
    </font>
    <font>
      <sz val="10"/>
      <name val="Arial"/>
      <family val="0"/>
    </font>
    <font>
      <sz val="11"/>
      <name val="Arial"/>
      <family val="2"/>
    </font>
    <font>
      <sz val="11"/>
      <name val="Arial Cyr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u val="single"/>
      <sz val="11"/>
      <color indexed="48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1"/>
      <color indexed="12"/>
      <name val="Arial"/>
      <family val="2"/>
    </font>
    <font>
      <sz val="11"/>
      <color indexed="8"/>
      <name val="Arial"/>
      <family val="2"/>
    </font>
    <font>
      <sz val="11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2" fontId="2" fillId="0" borderId="0" xfId="0" applyNumberFormat="1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left" vertical="top" wrapText="1"/>
    </xf>
    <xf numFmtId="164" fontId="1" fillId="0" borderId="10" xfId="55" applyNumberFormat="1" applyFont="1" applyFill="1" applyBorder="1" applyAlignment="1" applyProtection="1">
      <alignment horizontal="right" vertical="top" wrapText="1"/>
      <protection/>
    </xf>
    <xf numFmtId="1" fontId="2" fillId="33" borderId="10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2" fontId="2" fillId="0" borderId="10" xfId="0" applyNumberFormat="1" applyFont="1" applyFill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horizontal="left" vertical="top" wrapText="1" indent="1"/>
    </xf>
    <xf numFmtId="1" fontId="2" fillId="0" borderId="10" xfId="0" applyNumberFormat="1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left" vertical="top" wrapText="1" indent="3"/>
    </xf>
    <xf numFmtId="2" fontId="5" fillId="0" borderId="10" xfId="0" applyNumberFormat="1" applyFont="1" applyFill="1" applyBorder="1" applyAlignment="1">
      <alignment vertical="top" wrapText="1"/>
    </xf>
    <xf numFmtId="165" fontId="2" fillId="0" borderId="10" xfId="0" applyNumberFormat="1" applyFont="1" applyFill="1" applyBorder="1" applyAlignment="1">
      <alignment horizontal="right" vertical="top" wrapText="1"/>
    </xf>
    <xf numFmtId="165" fontId="2" fillId="33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vertical="top" wrapText="1"/>
    </xf>
    <xf numFmtId="165" fontId="2" fillId="0" borderId="10" xfId="0" applyNumberFormat="1" applyFont="1" applyFill="1" applyBorder="1" applyAlignment="1">
      <alignment horizontal="right" vertical="top" wrapText="1"/>
    </xf>
    <xf numFmtId="164" fontId="2" fillId="0" borderId="10" xfId="0" applyNumberFormat="1" applyFont="1" applyFill="1" applyBorder="1" applyAlignment="1">
      <alignment horizontal="right" vertical="top" wrapText="1"/>
    </xf>
    <xf numFmtId="2" fontId="7" fillId="0" borderId="10" xfId="0" applyNumberFormat="1" applyFont="1" applyFill="1" applyBorder="1" applyAlignment="1">
      <alignment horizontal="left" vertical="top" wrapText="1" indent="1"/>
    </xf>
    <xf numFmtId="2" fontId="2" fillId="0" borderId="10" xfId="0" applyNumberFormat="1" applyFont="1" applyFill="1" applyBorder="1" applyAlignment="1">
      <alignment vertical="top" wrapText="1"/>
    </xf>
    <xf numFmtId="9" fontId="2" fillId="0" borderId="10" xfId="0" applyNumberFormat="1" applyFont="1" applyFill="1" applyBorder="1" applyAlignment="1">
      <alignment horizontal="right" vertical="top" wrapText="1"/>
    </xf>
    <xf numFmtId="2" fontId="8" fillId="0" borderId="0" xfId="0" applyNumberFormat="1" applyFont="1" applyFill="1" applyAlignment="1">
      <alignment vertical="top" wrapText="1"/>
    </xf>
    <xf numFmtId="165" fontId="2" fillId="0" borderId="10" xfId="0" applyNumberFormat="1" applyFont="1" applyFill="1" applyBorder="1" applyAlignment="1">
      <alignment vertical="top" wrapText="1"/>
    </xf>
    <xf numFmtId="10" fontId="2" fillId="0" borderId="1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vertical="top" wrapText="1"/>
    </xf>
    <xf numFmtId="165" fontId="2" fillId="0" borderId="10" xfId="0" applyNumberFormat="1" applyFont="1" applyFill="1" applyBorder="1" applyAlignment="1">
      <alignment vertical="top" wrapText="1"/>
    </xf>
    <xf numFmtId="165" fontId="3" fillId="0" borderId="10" xfId="0" applyNumberFormat="1" applyFont="1" applyFill="1" applyBorder="1" applyAlignment="1">
      <alignment vertical="top" wrapText="1"/>
    </xf>
    <xf numFmtId="165" fontId="3" fillId="33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left" vertical="top" wrapText="1" indent="2"/>
    </xf>
    <xf numFmtId="164" fontId="3" fillId="0" borderId="10" xfId="0" applyNumberFormat="1" applyFont="1" applyFill="1" applyBorder="1" applyAlignment="1">
      <alignment vertical="top" wrapText="1"/>
    </xf>
    <xf numFmtId="2" fontId="11" fillId="0" borderId="0" xfId="0" applyNumberFormat="1" applyFont="1" applyFill="1" applyAlignment="1">
      <alignment vertical="top" wrapText="1"/>
    </xf>
    <xf numFmtId="1" fontId="3" fillId="0" borderId="10" xfId="0" applyNumberFormat="1" applyFont="1" applyFill="1" applyBorder="1" applyAlignment="1">
      <alignment vertical="top" wrapText="1"/>
    </xf>
    <xf numFmtId="1" fontId="10" fillId="0" borderId="10" xfId="0" applyNumberFormat="1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horizontal="right" vertical="top" wrapText="1"/>
    </xf>
    <xf numFmtId="164" fontId="2" fillId="0" borderId="10" xfId="55" applyNumberFormat="1" applyFont="1" applyFill="1" applyBorder="1" applyAlignment="1" applyProtection="1">
      <alignment horizontal="right" vertical="top" wrapText="1"/>
      <protection/>
    </xf>
    <xf numFmtId="164" fontId="1" fillId="0" borderId="10" xfId="55" applyNumberFormat="1" applyFill="1" applyBorder="1" applyAlignment="1" applyProtection="1">
      <alignment horizontal="right" vertical="top" wrapText="1"/>
      <protection/>
    </xf>
    <xf numFmtId="2" fontId="2" fillId="0" borderId="10" xfId="0" applyNumberFormat="1" applyFont="1" applyFill="1" applyBorder="1" applyAlignment="1">
      <alignment horizontal="left" vertical="top" indent="1"/>
    </xf>
    <xf numFmtId="2" fontId="2" fillId="0" borderId="10" xfId="0" applyNumberFormat="1" applyFont="1" applyFill="1" applyBorder="1" applyAlignment="1">
      <alignment horizontal="left" vertical="top" wrapText="1" indent="3"/>
    </xf>
    <xf numFmtId="10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" fontId="2" fillId="0" borderId="10" xfId="0" applyNumberFormat="1" applyFont="1" applyFill="1" applyBorder="1" applyAlignment="1">
      <alignment horizontal="right" vertical="top" wrapText="1"/>
    </xf>
    <xf numFmtId="2" fontId="2" fillId="0" borderId="0" xfId="0" applyNumberFormat="1" applyFont="1" applyFill="1" applyBorder="1" applyAlignment="1">
      <alignment vertical="top" wrapText="1"/>
    </xf>
    <xf numFmtId="9" fontId="3" fillId="0" borderId="10" xfId="0" applyNumberFormat="1" applyFont="1" applyFill="1" applyBorder="1" applyAlignment="1">
      <alignment horizontal="right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H294"/>
  <sheetViews>
    <sheetView tabSelected="1" view="pageBreakPreview" zoomScale="85" zoomScaleNormal="85" zoomScaleSheetLayoutView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48" sqref="A148"/>
      <selection pane="bottomRight" activeCell="H169" sqref="H169"/>
    </sheetView>
  </sheetViews>
  <sheetFormatPr defaultColWidth="11.625" defaultRowHeight="12.75"/>
  <cols>
    <col min="1" max="1" width="49.125" style="1" customWidth="1"/>
    <col min="2" max="2" width="15.00390625" style="1" customWidth="1"/>
    <col min="3" max="3" width="16.00390625" style="1" customWidth="1"/>
    <col min="4" max="5" width="8.25390625" style="1" customWidth="1"/>
    <col min="6" max="6" width="21.375" style="1" customWidth="1"/>
    <col min="7" max="174" width="8.25390625" style="1" customWidth="1"/>
    <col min="175" max="177" width="11.625" style="2" customWidth="1"/>
    <col min="178" max="16384" width="11.625" style="3" customWidth="1"/>
  </cols>
  <sheetData>
    <row r="2" spans="1:3" ht="30.75" customHeight="1">
      <c r="A2" s="53" t="s">
        <v>141</v>
      </c>
      <c r="B2" s="53"/>
      <c r="C2" s="53"/>
    </row>
    <row r="3" spans="1:3" ht="57">
      <c r="A3" s="4" t="s">
        <v>0</v>
      </c>
      <c r="B3" s="5" t="s">
        <v>135</v>
      </c>
      <c r="C3" s="4" t="s">
        <v>136</v>
      </c>
    </row>
    <row r="4" spans="1:242" ht="60">
      <c r="A4" s="6" t="s">
        <v>1</v>
      </c>
      <c r="B4" s="8">
        <f>SUM(B6,B10)</f>
        <v>23266</v>
      </c>
      <c r="C4" s="7">
        <f>B4/(B6/C6+B10/C10)</f>
        <v>1.2353846970742846</v>
      </c>
      <c r="FS4" s="9"/>
      <c r="FT4" s="9"/>
      <c r="FU4" s="9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</row>
    <row r="5" spans="1:3" ht="15">
      <c r="A5" s="6" t="s">
        <v>2</v>
      </c>
      <c r="B5" s="5"/>
      <c r="C5" s="11"/>
    </row>
    <row r="6" spans="1:3" ht="42.75">
      <c r="A6" s="12" t="s">
        <v>137</v>
      </c>
      <c r="B6" s="13">
        <f>B8+B9</f>
        <v>12696</v>
      </c>
      <c r="C6" s="14">
        <f>B6/(B8/C8+B9/C9)</f>
        <v>0.9908686490283306</v>
      </c>
    </row>
    <row r="7" spans="1:3" ht="14.25">
      <c r="A7" s="11" t="s">
        <v>3</v>
      </c>
      <c r="B7" s="13"/>
      <c r="C7" s="14"/>
    </row>
    <row r="8" spans="1:3" ht="14.25">
      <c r="A8" s="15" t="s">
        <v>4</v>
      </c>
      <c r="B8" s="13">
        <v>5188</v>
      </c>
      <c r="C8" s="14">
        <f>B8/5413</f>
        <v>0.9584334010714946</v>
      </c>
    </row>
    <row r="9" spans="1:3" ht="14.25">
      <c r="A9" s="15" t="s">
        <v>5</v>
      </c>
      <c r="B9" s="13">
        <v>7508</v>
      </c>
      <c r="C9" s="14">
        <f>B9/7400</f>
        <v>1.0145945945945947</v>
      </c>
    </row>
    <row r="10" spans="1:3" ht="28.5">
      <c r="A10" s="12" t="s">
        <v>6</v>
      </c>
      <c r="B10" s="13">
        <v>10570</v>
      </c>
      <c r="C10" s="14">
        <f>B10/6020</f>
        <v>1.755813953488372</v>
      </c>
    </row>
    <row r="11" spans="1:3" ht="45.75" customHeight="1">
      <c r="A11" s="16" t="s">
        <v>7</v>
      </c>
      <c r="B11" s="17">
        <v>205986.5</v>
      </c>
      <c r="C11" s="14">
        <v>1.167</v>
      </c>
    </row>
    <row r="12" spans="1:3" ht="69" customHeight="1">
      <c r="A12" s="16" t="s">
        <v>8</v>
      </c>
      <c r="B12" s="18">
        <v>94641.716</v>
      </c>
      <c r="C12" s="14">
        <v>1.193</v>
      </c>
    </row>
    <row r="13" spans="1:3" ht="22.5" customHeight="1">
      <c r="A13" s="6" t="s">
        <v>9</v>
      </c>
      <c r="B13" s="19"/>
      <c r="C13" s="20"/>
    </row>
    <row r="14" spans="1:3" ht="48.75" customHeight="1">
      <c r="A14" s="21" t="s">
        <v>10</v>
      </c>
      <c r="B14" s="18">
        <f>B16+B17+B19+B18</f>
        <v>72234.9024</v>
      </c>
      <c r="C14" s="14">
        <f>B14/(B16/C16+B17/C17+B19/C19+B18/C18)</f>
        <v>1.222987632119782</v>
      </c>
    </row>
    <row r="15" spans="1:3" ht="20.25" customHeight="1">
      <c r="A15" s="22" t="s">
        <v>2</v>
      </c>
      <c r="B15" s="19"/>
      <c r="C15" s="20"/>
    </row>
    <row r="16" spans="1:3" ht="45" customHeight="1">
      <c r="A16" s="21" t="s">
        <v>11</v>
      </c>
      <c r="B16" s="17">
        <v>2693.2669</v>
      </c>
      <c r="C16" s="14">
        <v>0.936</v>
      </c>
    </row>
    <row r="17" spans="1:3" ht="35.25" customHeight="1">
      <c r="A17" s="21" t="s">
        <v>12</v>
      </c>
      <c r="B17" s="17">
        <v>9106.12</v>
      </c>
      <c r="C17" s="14">
        <v>1.077</v>
      </c>
    </row>
    <row r="18" spans="1:3" ht="14.25">
      <c r="A18" s="21" t="s">
        <v>138</v>
      </c>
      <c r="B18" s="17">
        <v>7.1275</v>
      </c>
      <c r="C18" s="14">
        <v>142</v>
      </c>
    </row>
    <row r="19" spans="1:3" ht="18.75" customHeight="1">
      <c r="A19" s="21" t="s">
        <v>13</v>
      </c>
      <c r="B19" s="17">
        <v>60428.388</v>
      </c>
      <c r="C19" s="14">
        <v>1.266</v>
      </c>
    </row>
    <row r="20" spans="1:3" ht="14.25">
      <c r="A20" s="21" t="s">
        <v>14</v>
      </c>
      <c r="B20" s="23"/>
      <c r="C20" s="24"/>
    </row>
    <row r="21" spans="1:3" s="28" customFormat="1" ht="14.25">
      <c r="A21" s="25" t="s">
        <v>15</v>
      </c>
      <c r="B21" s="26">
        <v>23108.5797</v>
      </c>
      <c r="C21" s="27">
        <v>1.464</v>
      </c>
    </row>
    <row r="22" spans="1:3" s="28" customFormat="1" ht="14.25">
      <c r="A22" s="25" t="s">
        <v>16</v>
      </c>
      <c r="B22" s="29">
        <v>381.778</v>
      </c>
      <c r="C22" s="24">
        <v>0.773</v>
      </c>
    </row>
    <row r="23" spans="1:3" s="28" customFormat="1" ht="32.25" customHeight="1">
      <c r="A23" s="25" t="s">
        <v>17</v>
      </c>
      <c r="B23" s="23">
        <v>4434.7209</v>
      </c>
      <c r="C23" s="24">
        <v>1.167</v>
      </c>
    </row>
    <row r="24" spans="1:3" s="28" customFormat="1" ht="25.5">
      <c r="A24" s="25" t="s">
        <v>18</v>
      </c>
      <c r="B24" s="23">
        <v>536.8601</v>
      </c>
      <c r="C24" s="24">
        <v>1.431</v>
      </c>
    </row>
    <row r="25" spans="1:3" s="28" customFormat="1" ht="28.5" customHeight="1">
      <c r="A25" s="25" t="s">
        <v>19</v>
      </c>
      <c r="B25" s="23">
        <v>13025.1277</v>
      </c>
      <c r="C25" s="24">
        <v>1.153</v>
      </c>
    </row>
    <row r="26" spans="1:3" s="28" customFormat="1" ht="25.5">
      <c r="A26" s="25" t="s">
        <v>20</v>
      </c>
      <c r="B26" s="23">
        <v>1049.2345</v>
      </c>
      <c r="C26" s="24">
        <v>1.435</v>
      </c>
    </row>
    <row r="27" spans="1:3" s="28" customFormat="1" ht="25.5">
      <c r="A27" s="25" t="s">
        <v>21</v>
      </c>
      <c r="B27" s="23">
        <v>3947.027</v>
      </c>
      <c r="C27" s="24">
        <v>1.179</v>
      </c>
    </row>
    <row r="28" spans="1:3" s="28" customFormat="1" ht="25.5">
      <c r="A28" s="25" t="s">
        <v>22</v>
      </c>
      <c r="B28" s="23">
        <v>8764.7043</v>
      </c>
      <c r="C28" s="24">
        <v>1.172</v>
      </c>
    </row>
    <row r="29" spans="1:3" s="28" customFormat="1" ht="21" customHeight="1">
      <c r="A29" s="25" t="s">
        <v>23</v>
      </c>
      <c r="B29" s="23">
        <v>2836.223</v>
      </c>
      <c r="C29" s="24">
        <v>1.105</v>
      </c>
    </row>
    <row r="30" spans="1:3" ht="51.75" customHeight="1">
      <c r="A30" s="21" t="s">
        <v>24</v>
      </c>
      <c r="B30" s="30"/>
      <c r="C30" s="31">
        <v>1.214</v>
      </c>
    </row>
    <row r="31" spans="1:3" ht="35.25" customHeight="1">
      <c r="A31" s="6" t="s">
        <v>25</v>
      </c>
      <c r="B31" s="54"/>
      <c r="C31" s="54"/>
    </row>
    <row r="32" spans="1:3" ht="18.75" customHeight="1">
      <c r="A32" s="21" t="s">
        <v>26</v>
      </c>
      <c r="B32" s="23">
        <v>8550.3</v>
      </c>
      <c r="C32" s="31">
        <v>1.175</v>
      </c>
    </row>
    <row r="33" spans="1:3" ht="14.25">
      <c r="A33" s="11" t="s">
        <v>2</v>
      </c>
      <c r="B33" s="23"/>
      <c r="C33" s="31"/>
    </row>
    <row r="34" spans="1:3" ht="14.25">
      <c r="A34" s="11" t="s">
        <v>27</v>
      </c>
      <c r="B34" s="23">
        <v>1447.727</v>
      </c>
      <c r="C34" s="31">
        <f>B34/1034.746</f>
        <v>1.3991134056087193</v>
      </c>
    </row>
    <row r="35" spans="1:3" ht="15.75" customHeight="1">
      <c r="A35" s="21" t="s">
        <v>28</v>
      </c>
      <c r="B35" s="23"/>
      <c r="C35" s="31"/>
    </row>
    <row r="36" spans="1:3" ht="15.75" customHeight="1">
      <c r="A36" s="12" t="s">
        <v>29</v>
      </c>
      <c r="B36" s="23">
        <v>1579.549</v>
      </c>
      <c r="C36" s="31">
        <f>B36/1627.909</f>
        <v>0.9702931797784765</v>
      </c>
    </row>
    <row r="37" spans="1:3" ht="15.75" customHeight="1">
      <c r="A37" s="12" t="s">
        <v>30</v>
      </c>
      <c r="B37" s="23">
        <v>27.167</v>
      </c>
      <c r="C37" s="31">
        <f>B37/25.51</f>
        <v>1.064954919639357</v>
      </c>
    </row>
    <row r="38" spans="1:3" ht="24" customHeight="1">
      <c r="A38" s="12" t="s">
        <v>31</v>
      </c>
      <c r="B38" s="23">
        <f>B32-B36-B37</f>
        <v>6943.583999999999</v>
      </c>
      <c r="C38" s="31">
        <f>B38/(7185.388-1627.909-25.51)</f>
        <v>1.2551740618936946</v>
      </c>
    </row>
    <row r="39" spans="1:3" ht="19.5" customHeight="1">
      <c r="A39" s="6" t="s">
        <v>32</v>
      </c>
      <c r="B39" s="22"/>
      <c r="C39" s="11"/>
    </row>
    <row r="40" spans="1:3" ht="28.5">
      <c r="A40" s="22" t="s">
        <v>33</v>
      </c>
      <c r="B40" s="33">
        <v>2709.692</v>
      </c>
      <c r="C40" s="31">
        <v>1.118</v>
      </c>
    </row>
    <row r="41" spans="1:3" ht="31.5" customHeight="1">
      <c r="A41" s="22" t="s">
        <v>34</v>
      </c>
      <c r="B41" s="34">
        <v>137.779</v>
      </c>
      <c r="C41" s="31">
        <v>1.669</v>
      </c>
    </row>
    <row r="42" spans="1:3" ht="14.25">
      <c r="A42" s="35" t="s">
        <v>2</v>
      </c>
      <c r="B42" s="33"/>
      <c r="C42" s="31"/>
    </row>
    <row r="43" spans="1:3" ht="14.25">
      <c r="A43" s="11" t="s">
        <v>35</v>
      </c>
      <c r="B43" s="33">
        <f>B41-B44</f>
        <v>117.844</v>
      </c>
      <c r="C43" s="31">
        <f>B43/(29.648-19.043)</f>
        <v>11.112116925978311</v>
      </c>
    </row>
    <row r="44" spans="1:3" ht="14.25">
      <c r="A44" s="11" t="s">
        <v>36</v>
      </c>
      <c r="B44" s="33">
        <v>19.935</v>
      </c>
      <c r="C44" s="31">
        <v>0.866</v>
      </c>
    </row>
    <row r="45" spans="1:3" s="37" customFormat="1" ht="18.75" customHeight="1">
      <c r="A45" s="22" t="s">
        <v>37</v>
      </c>
      <c r="B45" s="13"/>
      <c r="C45" s="14" t="s">
        <v>38</v>
      </c>
    </row>
    <row r="46" spans="1:3" ht="14.25">
      <c r="A46" s="35" t="s">
        <v>2</v>
      </c>
      <c r="B46" s="33"/>
      <c r="C46" s="31"/>
    </row>
    <row r="47" spans="1:3" ht="14.25">
      <c r="A47" s="11" t="s">
        <v>35</v>
      </c>
      <c r="B47" s="38">
        <v>1103</v>
      </c>
      <c r="C47" s="31">
        <f>B47/(280-130)</f>
        <v>7.3533333333333335</v>
      </c>
    </row>
    <row r="48" spans="1:3" ht="14.25">
      <c r="A48" s="11" t="s">
        <v>39</v>
      </c>
      <c r="B48" s="38">
        <v>123</v>
      </c>
      <c r="C48" s="31">
        <f>B48/116</f>
        <v>1.0603448275862069</v>
      </c>
    </row>
    <row r="49" spans="1:3" s="37" customFormat="1" ht="62.25" customHeight="1">
      <c r="A49" s="22" t="s">
        <v>40</v>
      </c>
      <c r="B49" s="39"/>
      <c r="C49" s="31"/>
    </row>
    <row r="50" spans="1:3" ht="19.5" customHeight="1">
      <c r="A50" s="6" t="s">
        <v>41</v>
      </c>
      <c r="B50" s="13"/>
      <c r="C50" s="11"/>
    </row>
    <row r="51" spans="1:3" ht="31.5" customHeight="1">
      <c r="A51" s="22" t="s">
        <v>42</v>
      </c>
      <c r="B51" s="33">
        <v>41424.032</v>
      </c>
      <c r="C51" s="31">
        <v>1.126</v>
      </c>
    </row>
    <row r="52" spans="1:3" ht="18.75" customHeight="1">
      <c r="A52" s="12" t="s">
        <v>43</v>
      </c>
      <c r="B52" s="33">
        <f>B51-B53</f>
        <v>18543.801</v>
      </c>
      <c r="C52" s="41">
        <f>B52/(B51/C51-B53/C53)</f>
        <v>1.063813286243554</v>
      </c>
    </row>
    <row r="53" spans="1:3" ht="18.75" customHeight="1">
      <c r="A53" s="12" t="s">
        <v>44</v>
      </c>
      <c r="B53" s="33">
        <v>22880.231</v>
      </c>
      <c r="C53" s="31">
        <v>1.182</v>
      </c>
    </row>
    <row r="54" spans="1:3" ht="18.75" customHeight="1">
      <c r="A54" s="22" t="s">
        <v>45</v>
      </c>
      <c r="B54" s="42">
        <f>B53/B51</f>
        <v>0.5523419593727622</v>
      </c>
      <c r="C54" s="31"/>
    </row>
    <row r="55" spans="1:3" ht="28.5">
      <c r="A55" s="22" t="s">
        <v>46</v>
      </c>
      <c r="B55" s="33">
        <v>483.3</v>
      </c>
      <c r="C55" s="31">
        <v>0.736</v>
      </c>
    </row>
    <row r="56" spans="1:3" ht="18.75" customHeight="1">
      <c r="A56" s="6" t="s">
        <v>47</v>
      </c>
      <c r="B56" s="19"/>
      <c r="C56" s="20"/>
    </row>
    <row r="57" spans="1:3" ht="31.5" customHeight="1">
      <c r="A57" s="21" t="s">
        <v>48</v>
      </c>
      <c r="B57" s="19">
        <v>4538.9</v>
      </c>
      <c r="C57" s="31">
        <v>0.933</v>
      </c>
    </row>
    <row r="58" spans="1:3" ht="33.75" customHeight="1">
      <c r="A58" s="22" t="s">
        <v>49</v>
      </c>
      <c r="B58" s="33">
        <v>334728.9</v>
      </c>
      <c r="C58" s="31">
        <v>1.314</v>
      </c>
    </row>
    <row r="59" spans="1:3" ht="18.75" customHeight="1">
      <c r="A59" s="6" t="s">
        <v>50</v>
      </c>
      <c r="B59" s="19"/>
      <c r="C59" s="20"/>
    </row>
    <row r="60" spans="1:3" ht="28.5">
      <c r="A60" s="22" t="s">
        <v>51</v>
      </c>
      <c r="B60" s="33">
        <v>14409.767</v>
      </c>
      <c r="C60" s="52">
        <v>1.05</v>
      </c>
    </row>
    <row r="61" spans="1:3" ht="17.25" customHeight="1">
      <c r="A61" s="40" t="s">
        <v>52</v>
      </c>
      <c r="B61" s="19">
        <v>79.2</v>
      </c>
      <c r="C61" s="19"/>
    </row>
    <row r="62" spans="1:3" ht="33" customHeight="1">
      <c r="A62" s="21" t="s">
        <v>53</v>
      </c>
      <c r="B62" s="33">
        <v>1527.398</v>
      </c>
      <c r="C62" s="36">
        <v>7.8</v>
      </c>
    </row>
    <row r="63" spans="1:3" ht="21" customHeight="1">
      <c r="A63" s="40" t="s">
        <v>54</v>
      </c>
      <c r="B63" s="19">
        <v>20.8</v>
      </c>
      <c r="C63" s="20"/>
    </row>
    <row r="64" spans="1:218" ht="47.25" customHeight="1">
      <c r="A64" s="21" t="s">
        <v>55</v>
      </c>
      <c r="B64" s="33">
        <f>B60-B62</f>
        <v>12882.369</v>
      </c>
      <c r="C64" s="31">
        <f>B64/(B60/C60-B62/C62)</f>
        <v>0.9522908440590203</v>
      </c>
      <c r="FS64" s="9"/>
      <c r="FT64" s="9"/>
      <c r="FU64" s="9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</row>
    <row r="65" spans="1:3" ht="17.25" customHeight="1" hidden="1">
      <c r="A65" s="6" t="s">
        <v>56</v>
      </c>
      <c r="B65" s="22"/>
      <c r="C65" s="11"/>
    </row>
    <row r="66" spans="1:3" ht="78" customHeight="1" hidden="1">
      <c r="A66" s="21" t="s">
        <v>57</v>
      </c>
      <c r="B66" s="34">
        <v>11529.21</v>
      </c>
      <c r="C66" s="31">
        <v>0.96</v>
      </c>
    </row>
    <row r="67" spans="1:3" ht="18" customHeight="1" hidden="1">
      <c r="A67" s="21" t="s">
        <v>58</v>
      </c>
      <c r="B67" s="19"/>
      <c r="C67" s="20"/>
    </row>
    <row r="68" spans="1:3" ht="18" customHeight="1" hidden="1">
      <c r="A68" s="21" t="s">
        <v>59</v>
      </c>
      <c r="B68" s="19"/>
      <c r="C68" s="31"/>
    </row>
    <row r="69" spans="1:3" ht="18" customHeight="1" hidden="1">
      <c r="A69" s="21" t="s">
        <v>60</v>
      </c>
      <c r="B69" s="33"/>
      <c r="C69" s="31"/>
    </row>
    <row r="70" spans="1:3" ht="18" customHeight="1" hidden="1">
      <c r="A70" s="21" t="s">
        <v>61</v>
      </c>
      <c r="B70" s="19"/>
      <c r="C70" s="31"/>
    </row>
    <row r="71" spans="1:3" ht="18" customHeight="1" hidden="1">
      <c r="A71" s="12" t="s">
        <v>62</v>
      </c>
      <c r="B71" s="33">
        <v>2939.335</v>
      </c>
      <c r="C71" s="31">
        <v>0.982</v>
      </c>
    </row>
    <row r="72" spans="1:3" ht="18" customHeight="1" hidden="1">
      <c r="A72" s="12" t="s">
        <v>63</v>
      </c>
      <c r="B72" s="33">
        <v>4079.395</v>
      </c>
      <c r="C72" s="31">
        <v>1.132</v>
      </c>
    </row>
    <row r="73" spans="1:3" ht="18" customHeight="1" hidden="1">
      <c r="A73" s="12" t="s">
        <v>64</v>
      </c>
      <c r="B73" s="33">
        <v>1898.216</v>
      </c>
      <c r="C73" s="31">
        <v>0.706</v>
      </c>
    </row>
    <row r="74" spans="1:3" ht="18" customHeight="1" hidden="1">
      <c r="A74" s="12" t="s">
        <v>65</v>
      </c>
      <c r="B74" s="33">
        <v>41.986</v>
      </c>
      <c r="C74" s="31">
        <v>1.739</v>
      </c>
    </row>
    <row r="75" spans="1:3" ht="18" customHeight="1" hidden="1">
      <c r="A75" s="43" t="s">
        <v>66</v>
      </c>
      <c r="B75" s="33">
        <v>706.692</v>
      </c>
      <c r="C75" s="31">
        <v>0.922</v>
      </c>
    </row>
    <row r="76" spans="1:3" ht="18" customHeight="1" hidden="1">
      <c r="A76" s="12" t="s">
        <v>2</v>
      </c>
      <c r="B76" s="33"/>
      <c r="C76" s="31"/>
    </row>
    <row r="77" spans="1:3" ht="18" customHeight="1" hidden="1">
      <c r="A77" s="12" t="s">
        <v>67</v>
      </c>
      <c r="B77" s="33">
        <v>83.523</v>
      </c>
      <c r="C77" s="31">
        <v>0.828</v>
      </c>
    </row>
    <row r="78" spans="1:3" ht="18" customHeight="1" hidden="1">
      <c r="A78" s="12" t="s">
        <v>68</v>
      </c>
      <c r="B78" s="33">
        <v>706.692</v>
      </c>
      <c r="C78" s="31">
        <v>0.922</v>
      </c>
    </row>
    <row r="79" spans="1:3" ht="18" customHeight="1" hidden="1">
      <c r="A79" s="12" t="s">
        <v>69</v>
      </c>
      <c r="B79" s="33">
        <v>134.425</v>
      </c>
      <c r="C79" s="31">
        <v>0.804</v>
      </c>
    </row>
    <row r="80" spans="1:3" ht="18" customHeight="1" hidden="1">
      <c r="A80" s="12" t="s">
        <v>70</v>
      </c>
      <c r="B80" s="33">
        <v>7.113</v>
      </c>
      <c r="C80" s="31">
        <v>0.934</v>
      </c>
    </row>
    <row r="81" spans="1:3" ht="33" customHeight="1" hidden="1">
      <c r="A81" s="21" t="s">
        <v>71</v>
      </c>
      <c r="B81" s="33">
        <f>SUM(B83:B86)</f>
        <v>1273.3600000000001</v>
      </c>
      <c r="C81" s="31">
        <f>B81/(B83/C83+B84/C84+B85/C85)</f>
        <v>1.112633765898757</v>
      </c>
    </row>
    <row r="82" spans="1:3" ht="14.25" hidden="1">
      <c r="A82" s="21" t="s">
        <v>2</v>
      </c>
      <c r="B82" s="33"/>
      <c r="C82" s="31"/>
    </row>
    <row r="83" spans="1:3" ht="18.75" customHeight="1" hidden="1">
      <c r="A83" s="44" t="s">
        <v>72</v>
      </c>
      <c r="B83" s="33">
        <v>1.159</v>
      </c>
      <c r="C83" s="31">
        <v>0.029</v>
      </c>
    </row>
    <row r="84" spans="1:3" ht="18.75" customHeight="1" hidden="1">
      <c r="A84" s="44" t="s">
        <v>73</v>
      </c>
      <c r="B84" s="33">
        <v>1206.488</v>
      </c>
      <c r="C84" s="31">
        <v>1.137</v>
      </c>
    </row>
    <row r="85" spans="1:3" ht="18.75" customHeight="1" hidden="1">
      <c r="A85" s="44" t="s">
        <v>74</v>
      </c>
      <c r="B85" s="33">
        <v>65.713</v>
      </c>
      <c r="C85" s="31">
        <v>1.515</v>
      </c>
    </row>
    <row r="86" spans="1:3" ht="18.75" customHeight="1" hidden="1">
      <c r="A86" s="44" t="s">
        <v>75</v>
      </c>
      <c r="B86" s="33"/>
      <c r="C86" s="31"/>
    </row>
    <row r="87" spans="1:3" ht="18.75" customHeight="1" hidden="1">
      <c r="A87" s="21" t="s">
        <v>76</v>
      </c>
      <c r="B87" s="33">
        <v>62.629</v>
      </c>
      <c r="C87" s="31">
        <v>1.036</v>
      </c>
    </row>
    <row r="88" spans="1:3" ht="23.25" customHeight="1">
      <c r="A88" s="6" t="s">
        <v>77</v>
      </c>
      <c r="B88" s="22"/>
      <c r="C88" s="31"/>
    </row>
    <row r="89" spans="1:3" ht="18.75" customHeight="1">
      <c r="A89" s="21" t="s">
        <v>78</v>
      </c>
      <c r="B89" s="32">
        <v>8058.5833</v>
      </c>
      <c r="C89" s="31">
        <f>B89/6644.5656</f>
        <v>1.2128081480601232</v>
      </c>
    </row>
    <row r="90" spans="1:3" ht="14.25">
      <c r="A90" s="21" t="s">
        <v>2</v>
      </c>
      <c r="B90" s="22"/>
      <c r="C90" s="31"/>
    </row>
    <row r="91" spans="1:3" ht="20.25" customHeight="1">
      <c r="A91" s="21" t="s">
        <v>79</v>
      </c>
      <c r="B91" s="32">
        <f>(1001.0319+11.4117+261.4054+178.521+44.0986+0.011+205.6471+2.4386+15.4515+43.738+62.2845+11.3579+17.9546+18.0269)</f>
        <v>1873.3786999999998</v>
      </c>
      <c r="C91" s="31">
        <f>B91/(899.6363+9.4167+257.3063+201.9413+41.0386+0.0612+209.4692+0.983+16.6774+29.0229+30.7441+5.4516+17.2349+13.7292)</f>
        <v>1.081182529567654</v>
      </c>
    </row>
    <row r="92" spans="1:3" ht="17.25" customHeight="1">
      <c r="A92" s="21" t="s">
        <v>80</v>
      </c>
      <c r="B92" s="32">
        <v>8067.3097</v>
      </c>
      <c r="C92" s="31">
        <f>B92/6616.9607</f>
        <v>1.2191865821418586</v>
      </c>
    </row>
    <row r="93" spans="1:3" ht="14.25">
      <c r="A93" s="21" t="s">
        <v>81</v>
      </c>
      <c r="B93" s="32"/>
      <c r="C93" s="31"/>
    </row>
    <row r="94" spans="1:3" ht="19.5" customHeight="1">
      <c r="A94" s="12" t="s">
        <v>82</v>
      </c>
      <c r="B94" s="32">
        <v>586.445</v>
      </c>
      <c r="C94" s="31">
        <f aca="true" t="shared" si="0" ref="C94:C102">B94/6616.9607</f>
        <v>0.08862754768968177</v>
      </c>
    </row>
    <row r="95" spans="1:3" ht="28.5">
      <c r="A95" s="12" t="s">
        <v>83</v>
      </c>
      <c r="B95" s="32">
        <v>1208.4585</v>
      </c>
      <c r="C95" s="31">
        <f t="shared" si="0"/>
        <v>0.18263044844742693</v>
      </c>
    </row>
    <row r="96" spans="1:3" ht="19.5" customHeight="1">
      <c r="A96" s="12" t="s">
        <v>84</v>
      </c>
      <c r="B96" s="32">
        <v>423.6566</v>
      </c>
      <c r="C96" s="31">
        <f t="shared" si="0"/>
        <v>0.06402586009011661</v>
      </c>
    </row>
    <row r="97" spans="1:3" ht="19.5" customHeight="1">
      <c r="A97" s="12" t="s">
        <v>85</v>
      </c>
      <c r="B97" s="32">
        <v>3779.0723</v>
      </c>
      <c r="C97" s="31">
        <f t="shared" si="0"/>
        <v>0.5711190486593036</v>
      </c>
    </row>
    <row r="98" spans="1:3" ht="19.5" customHeight="1">
      <c r="A98" s="12" t="s">
        <v>86</v>
      </c>
      <c r="B98" s="32">
        <v>136.2145</v>
      </c>
      <c r="C98" s="31">
        <f t="shared" si="0"/>
        <v>0.02058565951585597</v>
      </c>
    </row>
    <row r="99" spans="1:3" ht="19.5" customHeight="1">
      <c r="A99" s="12" t="s">
        <v>87</v>
      </c>
      <c r="B99" s="32">
        <v>175.0848</v>
      </c>
      <c r="C99" s="31">
        <f t="shared" si="0"/>
        <v>0.026460003004098242</v>
      </c>
    </row>
    <row r="100" spans="1:3" ht="19.5" customHeight="1">
      <c r="A100" s="12" t="s">
        <v>88</v>
      </c>
      <c r="B100" s="32">
        <v>15.8185</v>
      </c>
      <c r="C100" s="31">
        <f t="shared" si="0"/>
        <v>0.002390599055545245</v>
      </c>
    </row>
    <row r="101" spans="1:3" ht="18" customHeight="1">
      <c r="A101" s="12" t="s">
        <v>89</v>
      </c>
      <c r="B101" s="32">
        <v>78.3656</v>
      </c>
      <c r="C101" s="31">
        <f t="shared" si="0"/>
        <v>0.011843141217387011</v>
      </c>
    </row>
    <row r="102" spans="1:3" ht="19.5" customHeight="1">
      <c r="A102" s="12" t="s">
        <v>90</v>
      </c>
      <c r="B102" s="26">
        <f>B92-B94-B95-B96-B98-B97-B99-B100-B101</f>
        <v>1664.1939</v>
      </c>
      <c r="C102" s="31">
        <f t="shared" si="0"/>
        <v>0.25150427446244317</v>
      </c>
    </row>
    <row r="103" spans="1:3" ht="21.75" customHeight="1">
      <c r="A103" s="6" t="s">
        <v>91</v>
      </c>
      <c r="B103" s="22"/>
      <c r="C103" s="31"/>
    </row>
    <row r="104" spans="1:177" s="10" customFormat="1" ht="30" customHeight="1">
      <c r="A104" s="22" t="s">
        <v>92</v>
      </c>
      <c r="B104" s="19">
        <v>79350</v>
      </c>
      <c r="C104" s="45">
        <v>0.987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9"/>
      <c r="FT104" s="9"/>
      <c r="FU104" s="9"/>
    </row>
    <row r="105" spans="1:3" ht="35.25" customHeight="1">
      <c r="A105" s="22" t="s">
        <v>93</v>
      </c>
      <c r="B105" s="19"/>
      <c r="C105" s="31"/>
    </row>
    <row r="106" spans="1:3" ht="30.75" customHeight="1">
      <c r="A106" s="12" t="s">
        <v>94</v>
      </c>
      <c r="B106" s="19">
        <v>879</v>
      </c>
      <c r="C106" s="31">
        <v>1.102</v>
      </c>
    </row>
    <row r="107" spans="1:3" ht="20.25" customHeight="1">
      <c r="A107" s="12" t="s">
        <v>13</v>
      </c>
      <c r="B107" s="19">
        <v>10818</v>
      </c>
      <c r="C107" s="31">
        <v>1.015</v>
      </c>
    </row>
    <row r="108" spans="1:3" ht="30.75" customHeight="1">
      <c r="A108" s="12" t="s">
        <v>12</v>
      </c>
      <c r="B108" s="19">
        <v>3271</v>
      </c>
      <c r="C108" s="31">
        <v>1.011</v>
      </c>
    </row>
    <row r="109" spans="1:3" ht="45" customHeight="1">
      <c r="A109" s="12" t="s">
        <v>11</v>
      </c>
      <c r="B109" s="19">
        <v>1031</v>
      </c>
      <c r="C109" s="31">
        <v>1.008</v>
      </c>
    </row>
    <row r="110" spans="1:3" ht="18.75" customHeight="1">
      <c r="A110" s="12" t="s">
        <v>95</v>
      </c>
      <c r="B110" s="19">
        <v>1074</v>
      </c>
      <c r="C110" s="31">
        <v>0.938</v>
      </c>
    </row>
    <row r="111" spans="1:3" ht="18.75" customHeight="1">
      <c r="A111" s="12" t="s">
        <v>96</v>
      </c>
      <c r="B111" s="19">
        <v>8161</v>
      </c>
      <c r="C111" s="31">
        <v>0.965</v>
      </c>
    </row>
    <row r="112" spans="1:3" ht="18.75" customHeight="1">
      <c r="A112" s="12" t="s">
        <v>97</v>
      </c>
      <c r="B112" s="19">
        <v>5123</v>
      </c>
      <c r="C112" s="31">
        <v>0.981</v>
      </c>
    </row>
    <row r="113" spans="1:3" ht="28.5">
      <c r="A113" s="12" t="s">
        <v>98</v>
      </c>
      <c r="B113" s="19">
        <v>575</v>
      </c>
      <c r="C113" s="31">
        <v>0.904</v>
      </c>
    </row>
    <row r="114" spans="1:3" ht="18" customHeight="1">
      <c r="A114" s="12" t="s">
        <v>99</v>
      </c>
      <c r="B114" s="19">
        <v>3151</v>
      </c>
      <c r="C114" s="31">
        <v>1.12</v>
      </c>
    </row>
    <row r="115" spans="1:3" ht="18" customHeight="1">
      <c r="A115" s="12" t="s">
        <v>100</v>
      </c>
      <c r="B115" s="19">
        <v>2707</v>
      </c>
      <c r="C115" s="31">
        <v>0.95</v>
      </c>
    </row>
    <row r="116" spans="1:3" ht="33" customHeight="1">
      <c r="A116" s="12" t="s">
        <v>101</v>
      </c>
      <c r="B116" s="19">
        <v>948</v>
      </c>
      <c r="C116" s="31">
        <v>0.877</v>
      </c>
    </row>
    <row r="117" spans="1:3" ht="30.75" customHeight="1">
      <c r="A117" s="12" t="s">
        <v>102</v>
      </c>
      <c r="B117" s="19">
        <v>911</v>
      </c>
      <c r="C117" s="31">
        <v>0.905</v>
      </c>
    </row>
    <row r="118" spans="1:3" ht="33.75" customHeight="1">
      <c r="A118" s="12" t="s">
        <v>103</v>
      </c>
      <c r="B118" s="19">
        <v>1638</v>
      </c>
      <c r="C118" s="31">
        <v>1.005</v>
      </c>
    </row>
    <row r="119" spans="1:3" ht="42.75">
      <c r="A119" s="12" t="s">
        <v>104</v>
      </c>
      <c r="B119" s="19">
        <v>10956</v>
      </c>
      <c r="C119" s="31">
        <v>0.98</v>
      </c>
    </row>
    <row r="120" spans="1:3" ht="18.75" customHeight="1">
      <c r="A120" s="12" t="s">
        <v>85</v>
      </c>
      <c r="B120" s="19">
        <v>14516</v>
      </c>
      <c r="C120" s="31">
        <v>0.984</v>
      </c>
    </row>
    <row r="121" spans="1:3" ht="29.25" customHeight="1">
      <c r="A121" s="12" t="s">
        <v>105</v>
      </c>
      <c r="B121" s="19">
        <v>11221</v>
      </c>
      <c r="C121" s="31">
        <v>0.971</v>
      </c>
    </row>
    <row r="122" spans="1:3" ht="31.5" customHeight="1">
      <c r="A122" s="12" t="s">
        <v>106</v>
      </c>
      <c r="B122" s="19">
        <v>1961</v>
      </c>
      <c r="C122" s="31">
        <v>1</v>
      </c>
    </row>
    <row r="123" spans="1:3" ht="21.75" customHeight="1">
      <c r="A123" s="12" t="s">
        <v>107</v>
      </c>
      <c r="B123" s="19">
        <v>381</v>
      </c>
      <c r="C123" s="31">
        <v>0.995</v>
      </c>
    </row>
    <row r="124" spans="1:3" ht="33.75" customHeight="1">
      <c r="A124" s="22" t="s">
        <v>108</v>
      </c>
      <c r="B124" s="19">
        <v>833</v>
      </c>
      <c r="C124" s="31">
        <v>0.784</v>
      </c>
    </row>
    <row r="125" spans="1:3" ht="15" customHeight="1">
      <c r="A125" s="55" t="s">
        <v>109</v>
      </c>
      <c r="B125" s="54"/>
      <c r="C125" s="54"/>
    </row>
    <row r="126" spans="1:3" ht="14.25">
      <c r="A126" s="55"/>
      <c r="B126" s="19"/>
      <c r="C126" s="47"/>
    </row>
    <row r="127" spans="1:3" ht="18.75" customHeight="1">
      <c r="A127" s="6" t="s">
        <v>110</v>
      </c>
      <c r="B127" s="19"/>
      <c r="C127" s="11"/>
    </row>
    <row r="128" spans="1:3" ht="45" customHeight="1">
      <c r="A128" s="22" t="s">
        <v>111</v>
      </c>
      <c r="B128" s="19">
        <v>43667</v>
      </c>
      <c r="C128" s="36">
        <v>1.113</v>
      </c>
    </row>
    <row r="129" spans="1:3" ht="36" customHeight="1">
      <c r="A129" s="22" t="s">
        <v>112</v>
      </c>
      <c r="B129" s="19"/>
      <c r="C129" s="20"/>
    </row>
    <row r="130" spans="1:3" ht="30" customHeight="1">
      <c r="A130" s="12" t="s">
        <v>94</v>
      </c>
      <c r="B130" s="19">
        <v>55413</v>
      </c>
      <c r="C130" s="36">
        <v>1.119</v>
      </c>
    </row>
    <row r="131" spans="1:3" ht="20.25" customHeight="1">
      <c r="A131" s="12" t="s">
        <v>13</v>
      </c>
      <c r="B131" s="19">
        <v>48152</v>
      </c>
      <c r="C131" s="36">
        <v>1.113</v>
      </c>
    </row>
    <row r="132" spans="1:3" ht="28.5">
      <c r="A132" s="12" t="s">
        <v>12</v>
      </c>
      <c r="B132" s="19">
        <v>45896</v>
      </c>
      <c r="C132" s="36">
        <v>1.138</v>
      </c>
    </row>
    <row r="133" spans="1:3" ht="49.5" customHeight="1">
      <c r="A133" s="12" t="s">
        <v>11</v>
      </c>
      <c r="B133" s="19">
        <v>35029</v>
      </c>
      <c r="C133" s="36">
        <v>1.148</v>
      </c>
    </row>
    <row r="134" spans="1:3" ht="18.75" customHeight="1">
      <c r="A134" s="12" t="s">
        <v>95</v>
      </c>
      <c r="B134" s="19">
        <v>41313</v>
      </c>
      <c r="C134" s="36">
        <v>1.113</v>
      </c>
    </row>
    <row r="135" spans="1:3" ht="18.75" customHeight="1">
      <c r="A135" s="12" t="s">
        <v>96</v>
      </c>
      <c r="B135" s="19">
        <v>44393</v>
      </c>
      <c r="C135" s="36">
        <v>1.144</v>
      </c>
    </row>
    <row r="136" spans="1:3" ht="18.75" customHeight="1">
      <c r="A136" s="12" t="s">
        <v>97</v>
      </c>
      <c r="B136" s="19">
        <v>48125</v>
      </c>
      <c r="C136" s="36">
        <v>1.139</v>
      </c>
    </row>
    <row r="137" spans="1:3" ht="28.5">
      <c r="A137" s="12" t="s">
        <v>113</v>
      </c>
      <c r="B137" s="19">
        <v>35335</v>
      </c>
      <c r="C137" s="36">
        <v>1.199</v>
      </c>
    </row>
    <row r="138" spans="1:3" ht="14.25">
      <c r="A138" s="12" t="s">
        <v>99</v>
      </c>
      <c r="B138" s="19">
        <v>40699</v>
      </c>
      <c r="C138" s="36">
        <v>1.066</v>
      </c>
    </row>
    <row r="139" spans="1:3" ht="21" customHeight="1">
      <c r="A139" s="12" t="s">
        <v>100</v>
      </c>
      <c r="B139" s="19">
        <v>61980</v>
      </c>
      <c r="C139" s="36">
        <v>1.09</v>
      </c>
    </row>
    <row r="140" spans="1:3" ht="28.5">
      <c r="A140" s="12" t="s">
        <v>101</v>
      </c>
      <c r="B140" s="19">
        <v>32581</v>
      </c>
      <c r="C140" s="36">
        <v>1.21</v>
      </c>
    </row>
    <row r="141" spans="1:3" ht="28.5">
      <c r="A141" s="12" t="s">
        <v>102</v>
      </c>
      <c r="B141" s="19">
        <v>55944</v>
      </c>
      <c r="C141" s="36">
        <v>1.22</v>
      </c>
    </row>
    <row r="142" spans="1:3" ht="28.5">
      <c r="A142" s="12" t="s">
        <v>103</v>
      </c>
      <c r="B142" s="19">
        <v>34361</v>
      </c>
      <c r="C142" s="36">
        <v>1.186</v>
      </c>
    </row>
    <row r="143" spans="1:3" ht="42.75">
      <c r="A143" s="12" t="s">
        <v>104</v>
      </c>
      <c r="B143" s="19">
        <v>49590</v>
      </c>
      <c r="C143" s="36">
        <v>1.077</v>
      </c>
    </row>
    <row r="144" spans="1:3" ht="18" customHeight="1">
      <c r="A144" s="12" t="s">
        <v>85</v>
      </c>
      <c r="B144" s="19">
        <v>36236</v>
      </c>
      <c r="C144" s="36">
        <v>1.147</v>
      </c>
    </row>
    <row r="145" spans="1:3" ht="33" customHeight="1">
      <c r="A145" s="12" t="s">
        <v>105</v>
      </c>
      <c r="B145" s="19">
        <v>37447</v>
      </c>
      <c r="C145" s="36">
        <v>1.07</v>
      </c>
    </row>
    <row r="146" spans="1:3" ht="31.5" customHeight="1">
      <c r="A146" s="12" t="s">
        <v>106</v>
      </c>
      <c r="B146" s="19">
        <v>34650</v>
      </c>
      <c r="C146" s="36">
        <v>1.166</v>
      </c>
    </row>
    <row r="147" spans="1:3" ht="21.75" customHeight="1">
      <c r="A147" s="12" t="s">
        <v>107</v>
      </c>
      <c r="B147" s="19">
        <v>34899</v>
      </c>
      <c r="C147" s="36">
        <v>1.091</v>
      </c>
    </row>
    <row r="148" spans="1:3" ht="21.75" customHeight="1">
      <c r="A148" s="55" t="s">
        <v>114</v>
      </c>
      <c r="B148" s="54"/>
      <c r="C148" s="54"/>
    </row>
    <row r="149" spans="1:3" s="48" customFormat="1" ht="21" customHeight="1">
      <c r="A149" s="55"/>
      <c r="B149" s="46"/>
      <c r="C149" s="47"/>
    </row>
    <row r="150" spans="1:3" ht="46.5" customHeight="1">
      <c r="A150" s="22" t="s">
        <v>115</v>
      </c>
      <c r="B150" s="19"/>
      <c r="C150" s="31">
        <v>1.112</v>
      </c>
    </row>
    <row r="151" spans="1:3" ht="18.75" customHeight="1">
      <c r="A151" s="11" t="s">
        <v>116</v>
      </c>
      <c r="B151" s="19"/>
      <c r="C151" s="31">
        <v>1.075</v>
      </c>
    </row>
    <row r="152" spans="1:3" ht="18.75" customHeight="1">
      <c r="A152" s="11" t="s">
        <v>117</v>
      </c>
      <c r="B152" s="19"/>
      <c r="C152" s="31">
        <v>1.087</v>
      </c>
    </row>
    <row r="153" spans="1:3" ht="18.75" customHeight="1">
      <c r="A153" s="11" t="s">
        <v>118</v>
      </c>
      <c r="B153" s="19"/>
      <c r="C153" s="31">
        <v>1.154</v>
      </c>
    </row>
    <row r="154" spans="1:3" ht="49.5" customHeight="1">
      <c r="A154" s="21" t="s">
        <v>119</v>
      </c>
      <c r="B154" s="19"/>
      <c r="C154" s="31">
        <v>1.154</v>
      </c>
    </row>
    <row r="155" spans="1:3" ht="15" customHeight="1">
      <c r="A155" s="6" t="s">
        <v>120</v>
      </c>
      <c r="B155" s="22"/>
      <c r="C155" s="11"/>
    </row>
    <row r="156" spans="1:3" ht="45">
      <c r="A156" s="21" t="s">
        <v>140</v>
      </c>
      <c r="B156" s="38">
        <v>298172</v>
      </c>
      <c r="C156" s="49" t="s">
        <v>121</v>
      </c>
    </row>
    <row r="157" spans="1:3" ht="16.5" customHeight="1">
      <c r="A157" s="22" t="s">
        <v>122</v>
      </c>
      <c r="B157" s="50">
        <v>1481</v>
      </c>
      <c r="C157" s="14">
        <v>0.931</v>
      </c>
    </row>
    <row r="158" spans="1:3" ht="18.75" customHeight="1">
      <c r="A158" s="22" t="s">
        <v>123</v>
      </c>
      <c r="B158" s="50">
        <v>3721</v>
      </c>
      <c r="C158" s="14">
        <v>0.876</v>
      </c>
    </row>
    <row r="159" spans="1:3" ht="28.5">
      <c r="A159" s="22" t="s">
        <v>124</v>
      </c>
      <c r="B159" s="50">
        <f>B157-B158</f>
        <v>-2240</v>
      </c>
      <c r="C159" s="49" t="s">
        <v>125</v>
      </c>
    </row>
    <row r="160" spans="1:3" ht="15" customHeight="1">
      <c r="A160" s="22" t="s">
        <v>126</v>
      </c>
      <c r="B160" s="50"/>
      <c r="C160" s="14"/>
    </row>
    <row r="161" spans="1:3" ht="15" customHeight="1">
      <c r="A161" s="22" t="s">
        <v>127</v>
      </c>
      <c r="B161" s="50"/>
      <c r="C161" s="14"/>
    </row>
    <row r="162" spans="1:3" ht="15" customHeight="1">
      <c r="A162" s="21" t="s">
        <v>128</v>
      </c>
      <c r="B162" s="50">
        <v>2327</v>
      </c>
      <c r="C162" s="14">
        <f>B162/1648</f>
        <v>1.4120145631067962</v>
      </c>
    </row>
    <row r="163" spans="1:3" ht="15" customHeight="1">
      <c r="A163" s="21" t="s">
        <v>129</v>
      </c>
      <c r="B163" s="50">
        <v>4012</v>
      </c>
      <c r="C163" s="14">
        <f>B163/3183</f>
        <v>1.2604461200125667</v>
      </c>
    </row>
    <row r="164" spans="1:3" ht="15" customHeight="1">
      <c r="A164" s="21" t="s">
        <v>130</v>
      </c>
      <c r="B164" s="50">
        <f>B162-B163</f>
        <v>-1685</v>
      </c>
      <c r="C164" s="49" t="s">
        <v>131</v>
      </c>
    </row>
    <row r="165" spans="1:3" ht="18" customHeight="1">
      <c r="A165" s="22" t="s">
        <v>132</v>
      </c>
      <c r="B165" s="50">
        <v>1092</v>
      </c>
      <c r="C165" s="14">
        <v>0.906</v>
      </c>
    </row>
    <row r="166" spans="1:3" ht="18" customHeight="1">
      <c r="A166" s="22" t="s">
        <v>133</v>
      </c>
      <c r="B166" s="50">
        <v>859</v>
      </c>
      <c r="C166" s="14">
        <v>1.015</v>
      </c>
    </row>
    <row r="168" ht="28.5">
      <c r="A168" s="51" t="s">
        <v>134</v>
      </c>
    </row>
    <row r="169" spans="1:3" ht="94.5" customHeight="1">
      <c r="A169" s="56" t="s">
        <v>139</v>
      </c>
      <c r="B169" s="56"/>
      <c r="C169" s="56"/>
    </row>
    <row r="170" ht="14.25">
      <c r="A170" s="51"/>
    </row>
    <row r="171" ht="14.25">
      <c r="A171" s="51"/>
    </row>
    <row r="172" ht="14.25">
      <c r="A172" s="51"/>
    </row>
    <row r="173" ht="14.25">
      <c r="A173" s="51"/>
    </row>
    <row r="174" ht="14.25">
      <c r="A174" s="51"/>
    </row>
    <row r="175" ht="14.25">
      <c r="A175" s="51"/>
    </row>
    <row r="176" ht="14.25">
      <c r="A176" s="51"/>
    </row>
    <row r="177" ht="14.25">
      <c r="A177" s="51"/>
    </row>
    <row r="178" ht="14.25">
      <c r="A178" s="51"/>
    </row>
    <row r="179" ht="14.25">
      <c r="A179" s="51"/>
    </row>
    <row r="180" ht="14.25">
      <c r="A180" s="51"/>
    </row>
    <row r="181" ht="14.25">
      <c r="A181" s="51"/>
    </row>
    <row r="182" ht="14.25">
      <c r="A182" s="51"/>
    </row>
    <row r="183" ht="14.25">
      <c r="A183" s="51"/>
    </row>
    <row r="184" ht="14.25">
      <c r="A184" s="51"/>
    </row>
    <row r="185" ht="14.25">
      <c r="A185" s="51"/>
    </row>
    <row r="186" ht="14.25">
      <c r="A186" s="51"/>
    </row>
    <row r="187" ht="14.25">
      <c r="A187" s="51"/>
    </row>
    <row r="188" ht="14.25">
      <c r="A188" s="51"/>
    </row>
    <row r="189" ht="14.25">
      <c r="A189" s="51"/>
    </row>
    <row r="190" ht="14.25">
      <c r="A190" s="51"/>
    </row>
    <row r="191" ht="14.25">
      <c r="A191" s="51"/>
    </row>
    <row r="192" ht="14.25">
      <c r="A192" s="51"/>
    </row>
    <row r="193" ht="14.25">
      <c r="A193" s="51"/>
    </row>
    <row r="194" ht="14.25">
      <c r="A194" s="51"/>
    </row>
    <row r="195" ht="14.25">
      <c r="A195" s="51"/>
    </row>
    <row r="196" ht="14.25">
      <c r="A196" s="51"/>
    </row>
    <row r="197" ht="14.25">
      <c r="A197" s="51"/>
    </row>
    <row r="198" ht="14.25">
      <c r="A198" s="51"/>
    </row>
    <row r="199" ht="14.25">
      <c r="A199" s="51"/>
    </row>
    <row r="200" ht="14.25">
      <c r="A200" s="51"/>
    </row>
    <row r="201" ht="14.25">
      <c r="A201" s="51"/>
    </row>
    <row r="202" ht="14.25">
      <c r="A202" s="51"/>
    </row>
    <row r="203" ht="14.25">
      <c r="A203" s="51"/>
    </row>
    <row r="204" ht="14.25">
      <c r="A204" s="51"/>
    </row>
    <row r="205" ht="14.25">
      <c r="A205" s="51"/>
    </row>
    <row r="206" ht="14.25">
      <c r="A206" s="51"/>
    </row>
    <row r="207" ht="14.25">
      <c r="A207" s="51"/>
    </row>
    <row r="208" ht="14.25">
      <c r="A208" s="51"/>
    </row>
    <row r="209" ht="14.25">
      <c r="A209" s="51"/>
    </row>
    <row r="210" ht="14.25">
      <c r="A210" s="51"/>
    </row>
    <row r="211" ht="14.25">
      <c r="A211" s="51"/>
    </row>
    <row r="212" ht="14.25">
      <c r="A212" s="51"/>
    </row>
    <row r="213" ht="14.25">
      <c r="A213" s="51"/>
    </row>
    <row r="214" ht="14.25">
      <c r="A214" s="51"/>
    </row>
    <row r="215" ht="14.25">
      <c r="A215" s="51"/>
    </row>
    <row r="216" ht="14.25">
      <c r="A216" s="51"/>
    </row>
    <row r="217" ht="14.25">
      <c r="A217" s="51"/>
    </row>
    <row r="218" ht="14.25">
      <c r="A218" s="51"/>
    </row>
    <row r="219" ht="14.25">
      <c r="A219" s="51"/>
    </row>
    <row r="220" ht="14.25">
      <c r="A220" s="51"/>
    </row>
    <row r="221" ht="14.25">
      <c r="A221" s="51"/>
    </row>
    <row r="222" ht="14.25">
      <c r="A222" s="51"/>
    </row>
    <row r="223" ht="14.25">
      <c r="A223" s="51"/>
    </row>
    <row r="224" ht="14.25">
      <c r="A224" s="51"/>
    </row>
    <row r="225" ht="14.25">
      <c r="A225" s="51"/>
    </row>
    <row r="226" ht="14.25">
      <c r="A226" s="51"/>
    </row>
    <row r="227" ht="14.25">
      <c r="A227" s="51"/>
    </row>
    <row r="228" ht="14.25">
      <c r="A228" s="51"/>
    </row>
    <row r="229" ht="14.25">
      <c r="A229" s="51"/>
    </row>
    <row r="230" ht="14.25">
      <c r="A230" s="51"/>
    </row>
    <row r="231" ht="14.25">
      <c r="A231" s="51"/>
    </row>
    <row r="232" ht="14.25">
      <c r="A232" s="51"/>
    </row>
    <row r="233" ht="14.25">
      <c r="A233" s="51"/>
    </row>
    <row r="234" ht="14.25">
      <c r="A234" s="51"/>
    </row>
    <row r="235" ht="14.25">
      <c r="A235" s="51"/>
    </row>
    <row r="236" ht="14.25">
      <c r="A236" s="51"/>
    </row>
    <row r="237" ht="14.25">
      <c r="A237" s="51"/>
    </row>
    <row r="238" ht="14.25">
      <c r="A238" s="51"/>
    </row>
    <row r="239" ht="14.25">
      <c r="A239" s="51"/>
    </row>
    <row r="240" ht="14.25">
      <c r="A240" s="51"/>
    </row>
    <row r="241" ht="14.25">
      <c r="A241" s="51"/>
    </row>
    <row r="242" ht="14.25">
      <c r="A242" s="51"/>
    </row>
    <row r="243" ht="14.25">
      <c r="A243" s="51"/>
    </row>
    <row r="244" ht="14.25">
      <c r="A244" s="51"/>
    </row>
    <row r="245" ht="14.25">
      <c r="A245" s="51"/>
    </row>
    <row r="246" ht="14.25">
      <c r="A246" s="51"/>
    </row>
    <row r="247" ht="14.25">
      <c r="A247" s="51"/>
    </row>
    <row r="248" ht="14.25">
      <c r="A248" s="51"/>
    </row>
    <row r="249" ht="14.25">
      <c r="A249" s="51"/>
    </row>
    <row r="250" ht="14.25">
      <c r="A250" s="51"/>
    </row>
    <row r="251" ht="14.25">
      <c r="A251" s="51"/>
    </row>
    <row r="252" ht="14.25">
      <c r="A252" s="51"/>
    </row>
    <row r="253" ht="14.25">
      <c r="A253" s="51"/>
    </row>
    <row r="254" ht="14.25">
      <c r="A254" s="51"/>
    </row>
    <row r="255" ht="14.25">
      <c r="A255" s="51"/>
    </row>
    <row r="256" ht="14.25">
      <c r="A256" s="51"/>
    </row>
    <row r="257" ht="14.25">
      <c r="A257" s="51"/>
    </row>
    <row r="258" ht="14.25">
      <c r="A258" s="51"/>
    </row>
    <row r="259" ht="14.25">
      <c r="A259" s="51"/>
    </row>
    <row r="260" ht="14.25">
      <c r="A260" s="51"/>
    </row>
    <row r="261" ht="14.25">
      <c r="A261" s="51"/>
    </row>
    <row r="262" ht="14.25">
      <c r="A262" s="51"/>
    </row>
    <row r="263" ht="14.25">
      <c r="A263" s="51"/>
    </row>
    <row r="264" ht="14.25">
      <c r="A264" s="51"/>
    </row>
    <row r="265" ht="14.25">
      <c r="A265" s="51"/>
    </row>
    <row r="266" ht="14.25">
      <c r="A266" s="51"/>
    </row>
    <row r="267" ht="14.25">
      <c r="A267" s="51"/>
    </row>
    <row r="268" ht="14.25">
      <c r="A268" s="51"/>
    </row>
    <row r="269" ht="14.25">
      <c r="A269" s="51"/>
    </row>
    <row r="270" ht="14.25">
      <c r="A270" s="51"/>
    </row>
    <row r="271" ht="14.25">
      <c r="A271" s="51"/>
    </row>
    <row r="272" ht="14.25">
      <c r="A272" s="51"/>
    </row>
    <row r="273" ht="14.25">
      <c r="A273" s="51"/>
    </row>
    <row r="274" ht="14.25">
      <c r="A274" s="51"/>
    </row>
    <row r="275" ht="14.25">
      <c r="A275" s="51"/>
    </row>
    <row r="276" ht="14.25">
      <c r="A276" s="51"/>
    </row>
    <row r="277" ht="14.25">
      <c r="A277" s="51"/>
    </row>
    <row r="278" ht="14.25">
      <c r="A278" s="51"/>
    </row>
    <row r="279" ht="14.25">
      <c r="A279" s="51"/>
    </row>
    <row r="280" ht="14.25">
      <c r="A280" s="51"/>
    </row>
    <row r="281" ht="14.25">
      <c r="A281" s="51"/>
    </row>
    <row r="282" ht="14.25">
      <c r="A282" s="51"/>
    </row>
    <row r="283" ht="14.25">
      <c r="A283" s="51"/>
    </row>
    <row r="284" ht="14.25">
      <c r="A284" s="51"/>
    </row>
    <row r="285" ht="14.25">
      <c r="A285" s="51"/>
    </row>
    <row r="286" ht="14.25">
      <c r="A286" s="51"/>
    </row>
    <row r="287" ht="14.25">
      <c r="A287" s="51"/>
    </row>
    <row r="288" ht="14.25">
      <c r="A288" s="51"/>
    </row>
    <row r="289" ht="14.25">
      <c r="A289" s="51"/>
    </row>
    <row r="290" ht="14.25">
      <c r="A290" s="51"/>
    </row>
    <row r="291" ht="14.25">
      <c r="A291" s="51"/>
    </row>
    <row r="292" ht="14.25">
      <c r="A292" s="51"/>
    </row>
    <row r="293" ht="14.25">
      <c r="A293" s="51"/>
    </row>
    <row r="294" ht="14.25">
      <c r="A294" s="51"/>
    </row>
  </sheetData>
  <sheetProtection selectLockedCells="1" selectUnlockedCells="1"/>
  <mergeCells count="7">
    <mergeCell ref="A169:C169"/>
    <mergeCell ref="A2:C2"/>
    <mergeCell ref="B31:C31"/>
    <mergeCell ref="B125:C125"/>
    <mergeCell ref="B148:C148"/>
    <mergeCell ref="A148:A149"/>
    <mergeCell ref="A125:A126"/>
  </mergeCells>
  <printOptions/>
  <pageMargins left="1.1298611111111112" right="0" top="0.39375" bottom="0.19652777777777777" header="0.5118055555555555" footer="0.5118055555555555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kulpiba-ze</dc:creator>
  <cp:keywords/>
  <dc:description/>
  <cp:lastModifiedBy>kulpiba-ze</cp:lastModifiedBy>
  <cp:lastPrinted>2022-12-14T14:47:27Z</cp:lastPrinted>
  <dcterms:created xsi:type="dcterms:W3CDTF">2022-12-08T13:20:06Z</dcterms:created>
  <dcterms:modified xsi:type="dcterms:W3CDTF">2022-12-15T07:43:49Z</dcterms:modified>
  <cp:category/>
  <cp:version/>
  <cp:contentType/>
  <cp:contentStatus/>
</cp:coreProperties>
</file>