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718" activeTab="0"/>
  </bookViews>
  <sheets>
    <sheet name="таблица СЭР 2020" sheetId="1" r:id="rId1"/>
  </sheets>
  <definedNames>
    <definedName name="Excel_BuiltIn_Print_Area" localSheetId="0">'таблица СЭР 2020'!$A$1:$A$170</definedName>
    <definedName name="Excel_BuiltIn_Print_Titles" localSheetId="0">'таблица СЭР 2020'!$A$3:$HD$3</definedName>
    <definedName name="_xlnm.Print_Titles" localSheetId="0">'таблица СЭР 2020'!$3:$3</definedName>
    <definedName name="_xlnm.Print_Area" localSheetId="0">'таблица СЭР 2020'!$A$1:$C$170</definedName>
  </definedNames>
  <calcPr fullCalcOnLoad="1"/>
</workbook>
</file>

<file path=xl/sharedStrings.xml><?xml version="1.0" encoding="utf-8"?>
<sst xmlns="http://schemas.openxmlformats.org/spreadsheetml/2006/main" count="181" uniqueCount="149">
  <si>
    <t>Основные  показатели социально-экономического развития города Орла по последним отчетным данным Орелстата за 1 полугодие 2020 года</t>
  </si>
  <si>
    <t>Наименование показателя</t>
  </si>
  <si>
    <t>Январь-июнь
2020 года</t>
  </si>
  <si>
    <t>Темп роста к  январю-июню 2019 года</t>
  </si>
  <si>
    <t>Количество хозяйствующих субъектов малого и среднего предпринимательства, зарегистрированных в АС ГС ОФСН на конец периода - всего, ед.</t>
  </si>
  <si>
    <t>в том числе</t>
  </si>
  <si>
    <t>юридические лица</t>
  </si>
  <si>
    <t>индивидуальные предприниматели</t>
  </si>
  <si>
    <t>Количество субъектов малого и среднего предпринимательства, зарегистрированных в Едином реестре СМСП ФНС России на конец периода - всего, ед.</t>
  </si>
  <si>
    <t>Удельный вес субъектов МСП в общем количестве хозяйствующих субъектов, учтенных в АС ГС ОФСН, %</t>
  </si>
  <si>
    <t>Оборот крупных и средних предприятий города Орла по всем видам экономической деятельности, млн.рублей</t>
  </si>
  <si>
    <r>
      <t xml:space="preserve">Отгружено товаров </t>
    </r>
    <r>
      <rPr>
        <b/>
        <u val="single"/>
        <sz val="11"/>
        <color indexed="48"/>
        <rFont val="Arial"/>
        <family val="2"/>
      </rPr>
      <t>собственного производства</t>
    </r>
    <r>
      <rPr>
        <b/>
        <sz val="11"/>
        <color indexed="48"/>
        <rFont val="Arial"/>
        <family val="2"/>
      </rPr>
      <t xml:space="preserve">, выполнено работ, и услуг собственными силами, </t>
    </r>
    <r>
      <rPr>
        <b/>
        <u val="single"/>
        <sz val="11"/>
        <color indexed="48"/>
        <rFont val="Arial"/>
        <family val="2"/>
      </rPr>
      <t>во всех видах экономической деятельности</t>
    </r>
    <r>
      <rPr>
        <b/>
        <sz val="11"/>
        <color indexed="48"/>
        <rFont val="Arial"/>
        <family val="2"/>
      </rPr>
      <t>, млн. руб.</t>
    </r>
  </si>
  <si>
    <t>Промышленность</t>
  </si>
  <si>
    <t>Отгружено товаров собственного производства (по крупным и средним предприятиям промышленности), млн. руб.</t>
  </si>
  <si>
    <t>удельный вес в объеме отгрузки по области в целом</t>
  </si>
  <si>
    <t>в том числе:</t>
  </si>
  <si>
    <t>водоснабжение; водоотведение, организация сбора и утилизации отходов, деятельность по ликвидации загрязнений</t>
  </si>
  <si>
    <t>обеспечение электрической энергией, газом и паром; кондиционирование воздуха</t>
  </si>
  <si>
    <t>обрабатывающие производства</t>
  </si>
  <si>
    <t xml:space="preserve">    в том числе:</t>
  </si>
  <si>
    <t>производство пищевых продуктов</t>
  </si>
  <si>
    <t>производство одежды</t>
  </si>
  <si>
    <t>производство резиновых и пластмассовых изделий</t>
  </si>
  <si>
    <t>в 1,9 р.</t>
  </si>
  <si>
    <t>производство химических веществ и химических продуктов</t>
  </si>
  <si>
    <t>производство прочей неметаллической минеральной продукции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</si>
  <si>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</si>
  <si>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</si>
  <si>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</si>
  <si>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 xml:space="preserve">Индекс цен предприятий - производителей на промышленную продукцию </t>
  </si>
  <si>
    <t>Инвестиции в основной капитал (отчетность ежеквартальная)</t>
  </si>
  <si>
    <t>1 пол. 2020 года</t>
  </si>
  <si>
    <t>Инвестиции в основной капитал, млн. руб.</t>
  </si>
  <si>
    <t>жилищное строительство</t>
  </si>
  <si>
    <t>инвестиции  по источникам финансирования:</t>
  </si>
  <si>
    <t>бюджетные инвестиции</t>
  </si>
  <si>
    <t>внебюджетные фонды</t>
  </si>
  <si>
    <t xml:space="preserve">частные инвестиции - всего, </t>
  </si>
  <si>
    <t>Строительство</t>
  </si>
  <si>
    <t>Объем подрядных работ в строительстве по крупным и средним предприятиям, млн. руб.</t>
  </si>
  <si>
    <t>Введено в действие общей площади  жилых домов, тыс. кв. м</t>
  </si>
  <si>
    <t>28,4р.</t>
  </si>
  <si>
    <t xml:space="preserve">в них квартир </t>
  </si>
  <si>
    <t>в 71,2 р.</t>
  </si>
  <si>
    <t>Средняя стоимость строительства 1 кв. м общей площади отдельно стоящих жилых домов квартирного типа без пристроек, надстроек и встроенных помещений, рублей</t>
  </si>
  <si>
    <t>в 1 пол. 2019 года МКД не вводились</t>
  </si>
  <si>
    <t>Потребительский рынок</t>
  </si>
  <si>
    <t>Оборот розничной торговли по крупным и средним организациям, млн. руб.</t>
  </si>
  <si>
    <t>непродовольственные товары</t>
  </si>
  <si>
    <t>продовольственные товары</t>
  </si>
  <si>
    <t>Удельный вес продовольственных товаров в общем объеме товарооборота</t>
  </si>
  <si>
    <t>Оборот общественного питания по крупным и средним организациям, млн. руб.</t>
  </si>
  <si>
    <t>Транспорт</t>
  </si>
  <si>
    <t>Перевезено грузов крупными и средними предприятиями на коммерческой основе, тыс. тонн</t>
  </si>
  <si>
    <t>Грузооборот автомобильного транспорта (по крупным и средним предприятиям), тыс. тонно-км</t>
  </si>
  <si>
    <t xml:space="preserve">Финансы </t>
  </si>
  <si>
    <t>Прибыль рентабельных предприятий (по крупным и средним предприятиям), млн. руб.</t>
  </si>
  <si>
    <t>Удельный вес прибыльных организаций</t>
  </si>
  <si>
    <t>Убыток (по крупным и средним организациям), млн. руб.</t>
  </si>
  <si>
    <t>Удельный вес убыточных организаций</t>
  </si>
  <si>
    <t>Сальдированный финансовый результат (прибыль-убыток) по крупным и средним предприятиям, млн.руб.</t>
  </si>
  <si>
    <t>Налоги и сборы</t>
  </si>
  <si>
    <t>Поступление налогов и сборов в бюджетную систему РФ по городу Орлу, всего, млн.руб.</t>
  </si>
  <si>
    <t xml:space="preserve">  из них:</t>
  </si>
  <si>
    <t xml:space="preserve">  в территориальный бюджет</t>
  </si>
  <si>
    <t xml:space="preserve">     в том числе в бюджет города</t>
  </si>
  <si>
    <t>Поступление основных налогов, млн. руб.:</t>
  </si>
  <si>
    <t>Налог на прибыль</t>
  </si>
  <si>
    <t>НДФЛ</t>
  </si>
  <si>
    <t>НДС</t>
  </si>
  <si>
    <t>Акцизы</t>
  </si>
  <si>
    <t>в 2,9 р.</t>
  </si>
  <si>
    <t>Налоги на имущество</t>
  </si>
  <si>
    <t>транспортный налог</t>
  </si>
  <si>
    <t>налог на имущество организаций</t>
  </si>
  <si>
    <t>земельный налог</t>
  </si>
  <si>
    <t>налог на имущество физлиц</t>
  </si>
  <si>
    <t>Специализированные режимы (основные плательщики - ССМП) - всего,</t>
  </si>
  <si>
    <t>ЕНВД</t>
  </si>
  <si>
    <t>УСН</t>
  </si>
  <si>
    <t>патент</t>
  </si>
  <si>
    <t>сельхозналог</t>
  </si>
  <si>
    <t>Госпошлина</t>
  </si>
  <si>
    <t>Бюджет города</t>
  </si>
  <si>
    <t>Доходы, всего, млн. руб.</t>
  </si>
  <si>
    <t xml:space="preserve">налоговые и неналоговые доходы </t>
  </si>
  <si>
    <t>Расходы, всего, млн. руб.</t>
  </si>
  <si>
    <t xml:space="preserve">      в том числе:</t>
  </si>
  <si>
    <t>общегосударственные вопросы</t>
  </si>
  <si>
    <r>
      <t xml:space="preserve">национальная экономика </t>
    </r>
    <r>
      <rPr>
        <i/>
        <sz val="11"/>
        <rFont val="Arial"/>
        <family val="2"/>
      </rPr>
      <t>(дорожное хозяйство, транспорт)</t>
    </r>
  </si>
  <si>
    <t>жилищно-коммунальное хозяйство</t>
  </si>
  <si>
    <t>образование</t>
  </si>
  <si>
    <t>культура</t>
  </si>
  <si>
    <t>социальная политика</t>
  </si>
  <si>
    <t>физкультура и спорт</t>
  </si>
  <si>
    <t>процентные платежи по муниципальному долгу</t>
  </si>
  <si>
    <t>прочее</t>
  </si>
  <si>
    <t>х</t>
  </si>
  <si>
    <t>Занятость и безработица</t>
  </si>
  <si>
    <t xml:space="preserve">Среднесписочная численность по крупным и средним предприятиям, чел. </t>
  </si>
  <si>
    <t>в том числе по видам деятельности:</t>
  </si>
  <si>
    <t>сельское,лесное хозяйство, охота, рыболовство и рыбоводство</t>
  </si>
  <si>
    <t>строительство</t>
  </si>
  <si>
    <t xml:space="preserve">торговля </t>
  </si>
  <si>
    <t>транспортировка и хранение</t>
  </si>
  <si>
    <t>деятельность гостиниц и и предприятий общепита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</si>
  <si>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</si>
  <si>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</si>
  <si>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</si>
  <si>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</si>
  <si>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</si>
  <si>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</si>
  <si>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</si>
  <si>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</si>
  <si>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</si>
  <si>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Безработица официальная на конец периода, чел.</t>
  </si>
  <si>
    <t>4,5р</t>
  </si>
  <si>
    <r>
      <t xml:space="preserve">Численность пенсионеров, чел. </t>
    </r>
    <r>
      <rPr>
        <b/>
        <sz val="11"/>
        <color indexed="48"/>
        <rFont val="Arial"/>
        <family val="2"/>
      </rPr>
      <t>(отчетность ежеквартальная)</t>
    </r>
  </si>
  <si>
    <t>на 1 июля 2020 года</t>
  </si>
  <si>
    <t xml:space="preserve">Доходы населения, уровень жизни </t>
  </si>
  <si>
    <t>Среднемесячная начисленная заработная плата по крупным и средним предприятиям и организациям , руб.</t>
  </si>
  <si>
    <t xml:space="preserve">    в том числе по видам деятельности:</t>
  </si>
  <si>
    <t>деятельность гостиниц и  предприятий общепита</t>
  </si>
  <si>
    <r>
      <t>Средний размер пенсии на конец периода, руб.</t>
    </r>
    <r>
      <rPr>
        <sz val="11"/>
        <color indexed="48"/>
        <rFont val="Arial"/>
        <family val="2"/>
      </rPr>
      <t xml:space="preserve"> </t>
    </r>
    <r>
      <rPr>
        <b/>
        <sz val="11"/>
        <color indexed="48"/>
        <rFont val="Arial"/>
        <family val="2"/>
      </rPr>
      <t>(отчетность квартальная)</t>
    </r>
  </si>
  <si>
    <r>
      <t xml:space="preserve">Индекс потребительских цен по всем товарам и услугам </t>
    </r>
    <r>
      <rPr>
        <b/>
        <sz val="11"/>
        <rFont val="Arial"/>
        <family val="2"/>
      </rPr>
      <t xml:space="preserve">(отчетный месяц к декабрю предыдущего года) </t>
    </r>
    <r>
      <rPr>
        <sz val="11"/>
        <rFont val="Arial"/>
        <family val="2"/>
      </rPr>
      <t>по Орловской области в целом</t>
    </r>
  </si>
  <si>
    <t>отдельно по платным услугам</t>
  </si>
  <si>
    <t>по продовольственным товарам</t>
  </si>
  <si>
    <t>по непродовольственным товарам</t>
  </si>
  <si>
    <r>
      <t xml:space="preserve">Индекс потребительских цен за истекший период 
</t>
    </r>
    <r>
      <rPr>
        <b/>
        <sz val="11"/>
        <rFont val="Arial"/>
        <family val="2"/>
      </rPr>
      <t>с начала года к соответствующему периоду предыдущего года</t>
    </r>
    <r>
      <rPr>
        <sz val="11"/>
        <rFont val="Arial"/>
        <family val="2"/>
      </rPr>
      <t xml:space="preserve"> </t>
    </r>
  </si>
  <si>
    <t>Прожиточный минимум на душу населения, руб. по Орловской области</t>
  </si>
  <si>
    <r>
      <t xml:space="preserve">за  2 квартал 2020 года, </t>
    </r>
    <r>
      <rPr>
        <i/>
        <sz val="11"/>
        <color indexed="12"/>
        <rFont val="Arial"/>
        <family val="2"/>
      </rPr>
      <t>темп роста - к 2 кв. 2019 года</t>
    </r>
  </si>
  <si>
    <t>общее значение</t>
  </si>
  <si>
    <t>для трудоспособного населения</t>
  </si>
  <si>
    <t>для пенсионеров</t>
  </si>
  <si>
    <t>для детей</t>
  </si>
  <si>
    <t>Демография</t>
  </si>
  <si>
    <r>
      <t xml:space="preserve">Число родившихся по данным Орелстата , чел.
</t>
    </r>
    <r>
      <rPr>
        <i/>
        <sz val="8"/>
        <rFont val="Arial"/>
        <family val="2"/>
      </rPr>
      <t xml:space="preserve">(статучет ведется по месту регистрации матери ребенка)
</t>
    </r>
  </si>
  <si>
    <t>Число детей, зарегистрированных в отделе ЗАГС в городе Орле</t>
  </si>
  <si>
    <t>Число умерших, чел.</t>
  </si>
  <si>
    <t>Естественный прирост (-убыль) населения с начала года, чел.</t>
  </si>
  <si>
    <t>н.д.</t>
  </si>
  <si>
    <t>Миграция населения:</t>
  </si>
  <si>
    <t xml:space="preserve">   в том числе:</t>
  </si>
  <si>
    <t>прибыло</t>
  </si>
  <si>
    <t>выбыло</t>
  </si>
  <si>
    <t>Миграционный прирост (-убыль)</t>
  </si>
  <si>
    <t>Число браков, ед.</t>
  </si>
  <si>
    <t>Число разводов, ед.</t>
  </si>
  <si>
    <r>
      <t>Численность постоянного населения</t>
    </r>
    <r>
      <rPr>
        <b/>
        <sz val="11"/>
        <color indexed="48"/>
        <rFont val="Arial"/>
        <family val="2"/>
      </rPr>
      <t xml:space="preserve"> на 1 января 2020 года</t>
    </r>
    <r>
      <rPr>
        <sz val="11"/>
        <rFont val="Arial"/>
        <family val="2"/>
      </rPr>
      <t>, тыс. чел.</t>
    </r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</si>
</sst>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  <numFmt numFmtId="166" formatCode="0.000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u val="single"/>
      <sz val="11"/>
      <color indexed="48"/>
      <name val="Arial"/>
      <family val="2"/>
    </font>
    <font>
      <i/>
      <sz val="11"/>
      <name val="Arial"/>
      <family val="2"/>
    </font>
    <font>
      <b/>
      <sz val="11"/>
      <color indexed="12"/>
      <name val="Arial Cyr"/>
      <family val="2"/>
    </font>
    <font>
      <sz val="11"/>
      <color indexed="48"/>
      <name val="Arial"/>
      <family val="2"/>
    </font>
    <font>
      <b/>
      <sz val="11"/>
      <color indexed="12"/>
      <name val="Arial"/>
      <family val="2"/>
    </font>
    <font>
      <i/>
      <sz val="11"/>
      <color indexed="12"/>
      <name val="Arial"/>
      <family val="2"/>
    </font>
    <font>
      <i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53">
    <xf numFmtId="0" fontId="0" fillId="0" borderId="0" xfId="0" applyAlignment="1">
      <alignment/>
    </xf>
    <xf numFmtId="2" fontId="18" fillId="0" borderId="0" xfId="0" applyNumberFormat="1" applyFont="1" applyFill="1" applyAlignment="1">
      <alignment vertical="top" wrapText="1"/>
    </xf>
    <xf numFmtId="2" fontId="18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 vertical="top"/>
    </xf>
    <xf numFmtId="2" fontId="19" fillId="0" borderId="10" xfId="0" applyNumberFormat="1" applyFont="1" applyFill="1" applyBorder="1" applyAlignment="1">
      <alignment horizontal="center" vertical="top" wrapText="1"/>
    </xf>
    <xf numFmtId="2" fontId="19" fillId="0" borderId="11" xfId="0" applyNumberFormat="1" applyFont="1" applyFill="1" applyBorder="1" applyAlignment="1">
      <alignment horizontal="center" vertical="top" wrapText="1"/>
    </xf>
    <xf numFmtId="2" fontId="20" fillId="0" borderId="12" xfId="0" applyNumberFormat="1" applyFont="1" applyFill="1" applyBorder="1" applyAlignment="1">
      <alignment horizontal="left" vertical="top" wrapText="1"/>
    </xf>
    <xf numFmtId="1" fontId="1" fillId="0" borderId="12" xfId="0" applyNumberFormat="1" applyFont="1" applyFill="1" applyBorder="1" applyAlignment="1">
      <alignment horizontal="right" vertical="top" wrapText="1"/>
    </xf>
    <xf numFmtId="164" fontId="18" fillId="0" borderId="12" xfId="0" applyNumberFormat="1" applyFont="1" applyFill="1" applyBorder="1" applyAlignment="1">
      <alignment horizontal="right" vertical="top" wrapText="1"/>
    </xf>
    <xf numFmtId="2" fontId="18" fillId="0" borderId="12" xfId="0" applyNumberFormat="1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right" vertical="top"/>
    </xf>
    <xf numFmtId="0" fontId="0" fillId="0" borderId="12" xfId="0" applyFill="1" applyBorder="1" applyAlignment="1">
      <alignment horizontal="right" vertical="top"/>
    </xf>
    <xf numFmtId="0" fontId="18" fillId="0" borderId="12" xfId="0" applyNumberFormat="1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right" vertical="top"/>
    </xf>
    <xf numFmtId="0" fontId="1" fillId="0" borderId="12" xfId="0" applyFont="1" applyBorder="1" applyAlignment="1">
      <alignment horizontal="right" vertical="top"/>
    </xf>
    <xf numFmtId="164" fontId="1" fillId="0" borderId="12" xfId="55" applyNumberFormat="1" applyFont="1" applyFill="1" applyBorder="1" applyAlignment="1" applyProtection="1">
      <alignment horizontal="right" vertical="top"/>
      <protection/>
    </xf>
    <xf numFmtId="9" fontId="18" fillId="0" borderId="12" xfId="55" applyFont="1" applyFill="1" applyBorder="1" applyAlignment="1" applyProtection="1">
      <alignment horizontal="right" vertical="top" wrapText="1"/>
      <protection/>
    </xf>
    <xf numFmtId="2" fontId="19" fillId="0" borderId="12" xfId="0" applyNumberFormat="1" applyFont="1" applyFill="1" applyBorder="1" applyAlignment="1">
      <alignment horizontal="right" vertical="top" wrapText="1"/>
    </xf>
    <xf numFmtId="2" fontId="19" fillId="0" borderId="0" xfId="0" applyNumberFormat="1" applyFont="1" applyFill="1" applyAlignment="1">
      <alignment vertical="top" wrapText="1"/>
    </xf>
    <xf numFmtId="2" fontId="20" fillId="0" borderId="12" xfId="0" applyNumberFormat="1" applyFont="1" applyFill="1" applyBorder="1" applyAlignment="1">
      <alignment vertical="top" wrapText="1"/>
    </xf>
    <xf numFmtId="165" fontId="18" fillId="0" borderId="12" xfId="0" applyNumberFormat="1" applyFont="1" applyFill="1" applyBorder="1" applyAlignment="1">
      <alignment horizontal="right" vertical="top" wrapText="1"/>
    </xf>
    <xf numFmtId="2" fontId="18" fillId="0" borderId="12" xfId="0" applyNumberFormat="1" applyFont="1" applyFill="1" applyBorder="1" applyAlignment="1">
      <alignment horizontal="right" vertical="top" wrapText="1"/>
    </xf>
    <xf numFmtId="2" fontId="18" fillId="0" borderId="12" xfId="0" applyNumberFormat="1" applyFont="1" applyFill="1" applyBorder="1" applyAlignment="1">
      <alignment vertical="top" wrapText="1"/>
    </xf>
    <xf numFmtId="164" fontId="1" fillId="0" borderId="12" xfId="0" applyNumberFormat="1" applyFont="1" applyFill="1" applyBorder="1" applyAlignment="1">
      <alignment horizontal="right" vertical="top" wrapText="1"/>
    </xf>
    <xf numFmtId="10" fontId="1" fillId="0" borderId="12" xfId="0" applyNumberFormat="1" applyFont="1" applyFill="1" applyBorder="1" applyAlignment="1">
      <alignment horizontal="right" vertical="top" wrapText="1"/>
    </xf>
    <xf numFmtId="2" fontId="22" fillId="0" borderId="12" xfId="0" applyNumberFormat="1" applyFont="1" applyFill="1" applyBorder="1" applyAlignment="1">
      <alignment horizontal="left" vertical="top" wrapText="1"/>
    </xf>
    <xf numFmtId="2" fontId="22" fillId="0" borderId="0" xfId="0" applyNumberFormat="1" applyFont="1" applyFill="1" applyAlignment="1">
      <alignment vertical="top" wrapText="1"/>
    </xf>
    <xf numFmtId="0" fontId="1" fillId="0" borderId="12" xfId="0" applyFont="1" applyFill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165" fontId="1" fillId="0" borderId="12" xfId="0" applyNumberFormat="1" applyFont="1" applyBorder="1" applyAlignment="1">
      <alignment horizontal="right" vertical="top" wrapText="1"/>
    </xf>
    <xf numFmtId="0" fontId="0" fillId="0" borderId="12" xfId="0" applyFill="1" applyBorder="1" applyAlignment="1">
      <alignment horizontal="right" vertical="top" wrapText="1"/>
    </xf>
    <xf numFmtId="166" fontId="0" fillId="0" borderId="12" xfId="0" applyNumberFormat="1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1" fontId="18" fillId="0" borderId="12" xfId="0" applyNumberFormat="1" applyFont="1" applyFill="1" applyBorder="1" applyAlignment="1">
      <alignment horizontal="right" vertical="top" wrapText="1"/>
    </xf>
    <xf numFmtId="2" fontId="24" fillId="0" borderId="0" xfId="0" applyNumberFormat="1" applyFont="1" applyFill="1" applyAlignment="1">
      <alignment vertical="top" wrapText="1"/>
    </xf>
    <xf numFmtId="165" fontId="0" fillId="0" borderId="12" xfId="0" applyNumberFormat="1" applyBorder="1" applyAlignment="1">
      <alignment horizontal="right" vertical="top" wrapText="1"/>
    </xf>
    <xf numFmtId="164" fontId="1" fillId="0" borderId="12" xfId="55" applyNumberFormat="1" applyFill="1" applyBorder="1" applyAlignment="1" applyProtection="1">
      <alignment horizontal="right" vertical="top" wrapText="1"/>
      <protection/>
    </xf>
    <xf numFmtId="165" fontId="0" fillId="0" borderId="12" xfId="0" applyNumberFormat="1" applyFill="1" applyBorder="1" applyAlignment="1">
      <alignment horizontal="right" vertical="top" wrapText="1"/>
    </xf>
    <xf numFmtId="2" fontId="24" fillId="0" borderId="12" xfId="0" applyNumberFormat="1" applyFont="1" applyFill="1" applyBorder="1" applyAlignment="1">
      <alignment horizontal="right" vertical="top" wrapText="1"/>
    </xf>
    <xf numFmtId="165" fontId="0" fillId="0" borderId="12" xfId="0" applyNumberFormat="1" applyFill="1" applyBorder="1" applyAlignment="1">
      <alignment horizontal="right" vertical="top"/>
    </xf>
    <xf numFmtId="164" fontId="1" fillId="0" borderId="12" xfId="55" applyNumberFormat="1" applyFill="1" applyBorder="1" applyAlignment="1" applyProtection="1">
      <alignment horizontal="right" vertical="top"/>
      <protection/>
    </xf>
    <xf numFmtId="9" fontId="1" fillId="0" borderId="12" xfId="55" applyFill="1" applyBorder="1" applyAlignment="1" applyProtection="1">
      <alignment horizontal="right" vertical="top"/>
      <protection/>
    </xf>
    <xf numFmtId="2" fontId="18" fillId="0" borderId="12" xfId="0" applyNumberFormat="1" applyFont="1" applyBorder="1" applyAlignment="1">
      <alignment horizontal="left" vertical="top" wrapText="1"/>
    </xf>
    <xf numFmtId="2" fontId="18" fillId="0" borderId="12" xfId="0" applyNumberFormat="1" applyFont="1" applyFill="1" applyBorder="1" applyAlignment="1">
      <alignment horizontal="right" vertical="top" wrapText="1"/>
    </xf>
    <xf numFmtId="165" fontId="0" fillId="0" borderId="12" xfId="0" applyNumberFormat="1" applyBorder="1" applyAlignment="1">
      <alignment horizontal="right" vertical="top"/>
    </xf>
    <xf numFmtId="164" fontId="0" fillId="0" borderId="12" xfId="0" applyNumberFormat="1" applyBorder="1" applyAlignment="1">
      <alignment horizontal="right" vertical="top"/>
    </xf>
    <xf numFmtId="2" fontId="18" fillId="0" borderId="0" xfId="0" applyNumberFormat="1" applyFont="1" applyFill="1" applyAlignment="1">
      <alignment horizontal="left" vertical="top" wrapText="1"/>
    </xf>
    <xf numFmtId="164" fontId="0" fillId="0" borderId="12" xfId="0" applyNumberFormat="1" applyFill="1" applyBorder="1" applyAlignment="1">
      <alignment horizontal="right" vertical="top" wrapText="1"/>
    </xf>
    <xf numFmtId="2" fontId="18" fillId="0" borderId="0" xfId="0" applyNumberFormat="1" applyFont="1" applyFill="1" applyBorder="1" applyAlignment="1">
      <alignment vertical="top" wrapText="1"/>
    </xf>
    <xf numFmtId="2" fontId="19" fillId="0" borderId="13" xfId="0" applyNumberFormat="1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2" fontId="18" fillId="0" borderId="12" xfId="0" applyNumberFormat="1" applyFont="1" applyFill="1" applyBorder="1" applyAlignment="1">
      <alignment horizontal="left" vertical="center" wrapText="1"/>
    </xf>
    <xf numFmtId="2" fontId="25" fillId="0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298"/>
  <sheetViews>
    <sheetView tabSelected="1" zoomScale="95" zoomScaleNormal="95" zoomScaleSheetLayoutView="85" workbookViewId="0" topLeftCell="A1">
      <pane ySplit="3" topLeftCell="BM4" activePane="bottomLeft" state="frozen"/>
      <selection pane="topLeft" activeCell="A1" sqref="A1"/>
      <selection pane="bottomLeft" activeCell="A159" sqref="A159"/>
    </sheetView>
  </sheetViews>
  <sheetFormatPr defaultColWidth="9.00390625" defaultRowHeight="12.75"/>
  <cols>
    <col min="1" max="1" width="50.00390625" style="1" customWidth="1"/>
    <col min="2" max="2" width="16.50390625" style="2" customWidth="1"/>
    <col min="3" max="3" width="18.625" style="2" customWidth="1"/>
    <col min="4" max="212" width="8.375" style="1" customWidth="1"/>
    <col min="213" max="16384" width="11.50390625" style="3" customWidth="1"/>
  </cols>
  <sheetData>
    <row r="2" spans="1:3" ht="54" customHeight="1">
      <c r="A2" s="49" t="s">
        <v>0</v>
      </c>
      <c r="B2" s="49"/>
      <c r="C2" s="49"/>
    </row>
    <row r="3" spans="1:3" ht="41.25">
      <c r="A3" s="4" t="s">
        <v>1</v>
      </c>
      <c r="B3" s="5" t="s">
        <v>2</v>
      </c>
      <c r="C3" s="4" t="s">
        <v>3</v>
      </c>
    </row>
    <row r="4" spans="1:3" ht="64.5" customHeight="1">
      <c r="A4" s="6" t="s">
        <v>4</v>
      </c>
      <c r="B4" s="7">
        <f>B6+B7</f>
        <v>16684</v>
      </c>
      <c r="C4" s="8">
        <f>B4/18223</f>
        <v>0.9155462876584536</v>
      </c>
    </row>
    <row r="5" spans="1:3" ht="13.5">
      <c r="A5" s="9" t="s">
        <v>5</v>
      </c>
      <c r="B5" s="10"/>
      <c r="C5" s="11"/>
    </row>
    <row r="6" spans="1:3" ht="13.5">
      <c r="A6" s="12" t="s">
        <v>6</v>
      </c>
      <c r="B6" s="13">
        <v>8028</v>
      </c>
      <c r="C6" s="8">
        <v>0.915</v>
      </c>
    </row>
    <row r="7" spans="1:3" ht="13.5">
      <c r="A7" s="12" t="s">
        <v>7</v>
      </c>
      <c r="B7" s="13">
        <v>8656</v>
      </c>
      <c r="C7" s="8">
        <v>0.986</v>
      </c>
    </row>
    <row r="8" spans="1:3" ht="73.5" customHeight="1">
      <c r="A8" s="6" t="s">
        <v>8</v>
      </c>
      <c r="B8" s="14">
        <v>13901</v>
      </c>
      <c r="C8" s="8">
        <f>B8/(B10/C10+B11/C11)</f>
        <v>1.1672684524309347</v>
      </c>
    </row>
    <row r="9" spans="1:3" ht="13.5">
      <c r="A9" s="9" t="s">
        <v>5</v>
      </c>
      <c r="B9" s="14"/>
      <c r="C9" s="13"/>
    </row>
    <row r="10" spans="1:3" ht="13.5">
      <c r="A10" s="12" t="s">
        <v>6</v>
      </c>
      <c r="B10" s="14">
        <f>B8-B11</f>
        <v>6042</v>
      </c>
      <c r="C10" s="15">
        <f>B10/5387</f>
        <v>1.1215890105810284</v>
      </c>
    </row>
    <row r="11" spans="1:3" ht="13.5">
      <c r="A11" s="12" t="s">
        <v>7</v>
      </c>
      <c r="B11" s="14">
        <v>7859</v>
      </c>
      <c r="C11" s="15">
        <f>B11/6522</f>
        <v>1.2049984667279976</v>
      </c>
    </row>
    <row r="12" spans="1:3" s="18" customFormat="1" ht="48" customHeight="1">
      <c r="A12" s="6" t="s">
        <v>9</v>
      </c>
      <c r="B12" s="16">
        <f>B8/B4</f>
        <v>0.8331934787820666</v>
      </c>
      <c r="C12" s="17"/>
    </row>
    <row r="13" spans="1:3" ht="54" customHeight="1">
      <c r="A13" s="19" t="s">
        <v>10</v>
      </c>
      <c r="B13" s="20">
        <v>93280.4</v>
      </c>
      <c r="C13" s="21">
        <v>114.1</v>
      </c>
    </row>
    <row r="14" spans="1:3" ht="66" customHeight="1">
      <c r="A14" s="19" t="s">
        <v>11</v>
      </c>
      <c r="B14" s="20">
        <v>40604.7</v>
      </c>
      <c r="C14" s="8">
        <v>1.04</v>
      </c>
    </row>
    <row r="15" spans="1:3" ht="18.75" customHeight="1">
      <c r="A15" s="6" t="s">
        <v>12</v>
      </c>
      <c r="B15" s="21"/>
      <c r="C15" s="21"/>
    </row>
    <row r="16" spans="1:3" ht="49.5" customHeight="1">
      <c r="A16" s="9" t="s">
        <v>13</v>
      </c>
      <c r="B16" s="20">
        <f>B19+B20+B21</f>
        <v>27590.100000000002</v>
      </c>
      <c r="C16" s="8">
        <f>B16/(B19/C19+B20/C20+B21/C21)</f>
        <v>1.0192900508822427</v>
      </c>
    </row>
    <row r="17" spans="1:3" ht="27">
      <c r="A17" s="21" t="s">
        <v>14</v>
      </c>
      <c r="B17" s="21"/>
      <c r="C17" s="21"/>
    </row>
    <row r="18" spans="1:3" ht="20.25" customHeight="1">
      <c r="A18" s="22" t="s">
        <v>15</v>
      </c>
      <c r="B18" s="21"/>
      <c r="C18" s="21"/>
    </row>
    <row r="19" spans="1:3" ht="45" customHeight="1">
      <c r="A19" s="9" t="s">
        <v>16</v>
      </c>
      <c r="B19" s="21">
        <v>1095</v>
      </c>
      <c r="C19" s="23">
        <v>1.35</v>
      </c>
    </row>
    <row r="20" spans="1:3" ht="35.25" customHeight="1">
      <c r="A20" s="9" t="s">
        <v>17</v>
      </c>
      <c r="B20" s="21">
        <v>5314.2</v>
      </c>
      <c r="C20" s="23">
        <v>0.975</v>
      </c>
    </row>
    <row r="21" spans="1:3" ht="18.75" customHeight="1">
      <c r="A21" s="9" t="s">
        <v>18</v>
      </c>
      <c r="B21" s="21">
        <v>21180.9</v>
      </c>
      <c r="C21" s="24">
        <v>1.018</v>
      </c>
    </row>
    <row r="22" spans="1:3" ht="13.5">
      <c r="A22" s="9" t="s">
        <v>19</v>
      </c>
      <c r="B22" s="21"/>
      <c r="C22" s="21"/>
    </row>
    <row r="23" spans="1:3" s="26" customFormat="1" ht="20.25" customHeight="1">
      <c r="A23" s="25" t="s">
        <v>20</v>
      </c>
      <c r="B23" s="13">
        <v>4447.9</v>
      </c>
      <c r="C23" s="8">
        <v>1.082</v>
      </c>
    </row>
    <row r="24" spans="1:3" s="26" customFormat="1" ht="20.25" customHeight="1">
      <c r="A24" s="25" t="s">
        <v>21</v>
      </c>
      <c r="B24" s="27">
        <v>176.6</v>
      </c>
      <c r="C24" s="8">
        <v>0.882</v>
      </c>
    </row>
    <row r="25" spans="1:3" s="26" customFormat="1" ht="28.5">
      <c r="A25" s="25" t="s">
        <v>22</v>
      </c>
      <c r="B25" s="20">
        <v>1603</v>
      </c>
      <c r="C25" s="8" t="s">
        <v>23</v>
      </c>
    </row>
    <row r="26" spans="1:3" s="26" customFormat="1" ht="28.5">
      <c r="A26" s="25" t="s">
        <v>24</v>
      </c>
      <c r="B26" s="20">
        <v>164.4</v>
      </c>
      <c r="C26" s="8" t="s">
        <v>23</v>
      </c>
    </row>
    <row r="27" spans="1:3" s="26" customFormat="1" ht="28.5" hidden="1">
      <c r="A27" s="25" t="s">
        <v>25</v>
      </c>
      <c r="B27" s="28"/>
      <c r="C27" s="8"/>
    </row>
    <row r="28" spans="1:3" s="26" customFormat="1" ht="28.5">
      <c r="A28" s="25" t="s">
        <v>26</v>
      </c>
      <c r="B28" s="29">
        <v>345.6</v>
      </c>
      <c r="C28" s="8">
        <v>0.92</v>
      </c>
    </row>
    <row r="29" spans="1:3" s="26" customFormat="1" ht="28.5">
      <c r="A29" s="25" t="s">
        <v>27</v>
      </c>
      <c r="B29" s="29">
        <v>1687.3</v>
      </c>
      <c r="C29" s="8">
        <v>1.068</v>
      </c>
    </row>
    <row r="30" spans="1:3" s="26" customFormat="1" ht="21" customHeight="1">
      <c r="A30" s="25" t="s">
        <v>28</v>
      </c>
      <c r="B30" s="29">
        <v>1105.3</v>
      </c>
      <c r="C30" s="8">
        <v>0.818</v>
      </c>
    </row>
    <row r="31" spans="1:3" ht="33" customHeight="1">
      <c r="A31" s="9" t="s">
        <v>29</v>
      </c>
      <c r="B31" s="28"/>
      <c r="C31" s="8">
        <v>0.98</v>
      </c>
    </row>
    <row r="32" spans="1:3" ht="35.25" customHeight="1">
      <c r="A32" s="6" t="s">
        <v>30</v>
      </c>
      <c r="B32" s="50" t="s">
        <v>31</v>
      </c>
      <c r="C32" s="50"/>
    </row>
    <row r="33" spans="1:3" ht="18.75" customHeight="1">
      <c r="A33" s="9" t="s">
        <v>32</v>
      </c>
      <c r="B33" s="30">
        <v>3287.05</v>
      </c>
      <c r="C33" s="8">
        <v>0.793</v>
      </c>
    </row>
    <row r="34" spans="1:3" ht="13.5">
      <c r="A34" s="21" t="s">
        <v>15</v>
      </c>
      <c r="B34" s="30"/>
      <c r="C34" s="8"/>
    </row>
    <row r="35" spans="1:3" ht="13.5">
      <c r="A35" s="21" t="s">
        <v>33</v>
      </c>
      <c r="B35" s="31">
        <f>B33-470.974-486.869-353.581-238.711-1086.773-33.087-2.603</f>
        <v>614.4519999999999</v>
      </c>
      <c r="C35" s="8">
        <f>B35/1388.392</f>
        <v>0.4425637716149329</v>
      </c>
    </row>
    <row r="36" spans="1:3" ht="13.5">
      <c r="A36" s="21"/>
      <c r="B36" s="32"/>
      <c r="C36" s="8"/>
    </row>
    <row r="37" spans="1:3" ht="15.75" customHeight="1">
      <c r="A37" s="9" t="s">
        <v>34</v>
      </c>
      <c r="B37" s="32"/>
      <c r="C37" s="8"/>
    </row>
    <row r="38" spans="1:3" ht="15.75" customHeight="1">
      <c r="A38" s="9" t="s">
        <v>35</v>
      </c>
      <c r="B38" s="32">
        <v>545.5</v>
      </c>
      <c r="C38" s="8">
        <f>B38/399.2</f>
        <v>1.3664829659318638</v>
      </c>
    </row>
    <row r="39" spans="1:3" ht="15.75" customHeight="1">
      <c r="A39" s="9" t="s">
        <v>36</v>
      </c>
      <c r="B39" s="32">
        <v>19.3</v>
      </c>
      <c r="C39" s="8">
        <f>B39/11.6</f>
        <v>1.663793103448276</v>
      </c>
    </row>
    <row r="40" spans="1:3" ht="15.75" customHeight="1">
      <c r="A40" s="9" t="s">
        <v>37</v>
      </c>
      <c r="B40" s="32">
        <f>B33-B38-B39</f>
        <v>2722.25</v>
      </c>
      <c r="C40" s="8">
        <f>B40/(4583.748-399.176-11.618)</f>
        <v>0.6523556214614398</v>
      </c>
    </row>
    <row r="41" spans="1:3" ht="19.5" customHeight="1">
      <c r="A41" s="6" t="s">
        <v>38</v>
      </c>
      <c r="B41" s="21"/>
      <c r="C41" s="21"/>
    </row>
    <row r="42" spans="1:3" ht="33" customHeight="1">
      <c r="A42" s="22" t="s">
        <v>39</v>
      </c>
      <c r="B42" s="32">
        <v>2938.6</v>
      </c>
      <c r="C42" s="21" t="s">
        <v>23</v>
      </c>
    </row>
    <row r="43" spans="1:3" ht="31.5" customHeight="1">
      <c r="A43" s="22" t="s">
        <v>40</v>
      </c>
      <c r="B43" s="20">
        <v>40.2</v>
      </c>
      <c r="C43" s="21" t="s">
        <v>41</v>
      </c>
    </row>
    <row r="44" spans="1:3" s="34" customFormat="1" ht="18.75" customHeight="1">
      <c r="A44" s="21" t="s">
        <v>42</v>
      </c>
      <c r="B44" s="33">
        <v>570</v>
      </c>
      <c r="C44" s="21" t="s">
        <v>43</v>
      </c>
    </row>
    <row r="45" spans="1:3" s="34" customFormat="1" ht="63" customHeight="1">
      <c r="A45" s="22" t="s">
        <v>44</v>
      </c>
      <c r="B45" s="35">
        <v>32622</v>
      </c>
      <c r="C45" s="35" t="s">
        <v>45</v>
      </c>
    </row>
    <row r="46" spans="1:3" ht="19.5" customHeight="1">
      <c r="A46" s="6" t="s">
        <v>46</v>
      </c>
      <c r="B46" s="21"/>
      <c r="C46" s="21"/>
    </row>
    <row r="47" spans="1:3" ht="31.5" customHeight="1">
      <c r="A47" s="22" t="s">
        <v>47</v>
      </c>
      <c r="B47" s="35">
        <v>20422.4</v>
      </c>
      <c r="C47" s="36">
        <v>1.05</v>
      </c>
    </row>
    <row r="48" spans="1:3" ht="18.75" customHeight="1">
      <c r="A48" s="9" t="s">
        <v>48</v>
      </c>
      <c r="B48" s="35">
        <f>B47-B49</f>
        <v>8789.600000000002</v>
      </c>
      <c r="C48" s="36">
        <f>B48/(19407.916-11082.618)</f>
        <v>1.0557700156799195</v>
      </c>
    </row>
    <row r="49" spans="1:3" ht="18.75" customHeight="1">
      <c r="A49" s="9" t="s">
        <v>49</v>
      </c>
      <c r="B49" s="35">
        <v>11632.8</v>
      </c>
      <c r="C49" s="36">
        <f>B49/11082.618</f>
        <v>1.049643685273642</v>
      </c>
    </row>
    <row r="50" spans="1:3" ht="27">
      <c r="A50" s="22" t="s">
        <v>50</v>
      </c>
      <c r="B50" s="36">
        <f>B49/B47</f>
        <v>0.5696098401754935</v>
      </c>
      <c r="C50" s="36"/>
    </row>
    <row r="51" spans="1:3" ht="27">
      <c r="A51" s="22" t="s">
        <v>51</v>
      </c>
      <c r="B51" s="35">
        <v>284.6</v>
      </c>
      <c r="C51" s="36">
        <v>0.663</v>
      </c>
    </row>
    <row r="52" spans="1:3" ht="18.75" customHeight="1">
      <c r="A52" s="6" t="s">
        <v>52</v>
      </c>
      <c r="B52" s="35"/>
      <c r="C52" s="36"/>
    </row>
    <row r="53" spans="1:3" ht="46.5" customHeight="1">
      <c r="A53" s="9" t="s">
        <v>53</v>
      </c>
      <c r="B53" s="35">
        <v>3561.7</v>
      </c>
      <c r="C53" s="36">
        <v>1.41</v>
      </c>
    </row>
    <row r="54" spans="1:3" ht="43.5" customHeight="1">
      <c r="A54" s="22" t="s">
        <v>54</v>
      </c>
      <c r="B54" s="20">
        <v>183332.4</v>
      </c>
      <c r="C54" s="36">
        <v>1.194</v>
      </c>
    </row>
    <row r="55" spans="1:3" ht="18.75" customHeight="1">
      <c r="A55" s="6" t="s">
        <v>55</v>
      </c>
      <c r="B55" s="21"/>
      <c r="C55" s="36"/>
    </row>
    <row r="56" spans="1:3" ht="27">
      <c r="A56" s="22" t="s">
        <v>56</v>
      </c>
      <c r="B56" s="37">
        <v>4649.219</v>
      </c>
      <c r="C56" s="36">
        <v>0.858</v>
      </c>
    </row>
    <row r="57" spans="1:3" ht="17.25" customHeight="1">
      <c r="A57" s="38" t="s">
        <v>57</v>
      </c>
      <c r="B57" s="37">
        <f>100-B59</f>
        <v>68.5</v>
      </c>
      <c r="C57" s="36"/>
    </row>
    <row r="58" spans="1:3" ht="33" customHeight="1">
      <c r="A58" s="9" t="s">
        <v>58</v>
      </c>
      <c r="B58" s="37">
        <v>889.955</v>
      </c>
      <c r="C58" s="36">
        <v>0.58</v>
      </c>
    </row>
    <row r="59" spans="1:3" ht="21" customHeight="1">
      <c r="A59" s="38" t="s">
        <v>59</v>
      </c>
      <c r="B59" s="37">
        <v>31.5</v>
      </c>
      <c r="C59" s="36"/>
    </row>
    <row r="60" spans="1:3" ht="47.25" customHeight="1">
      <c r="A60" s="9" t="s">
        <v>60</v>
      </c>
      <c r="B60" s="37">
        <v>3759.264</v>
      </c>
      <c r="C60" s="36">
        <v>0.9670000000000001</v>
      </c>
    </row>
    <row r="61" spans="1:3" ht="17.25" customHeight="1">
      <c r="A61" s="6" t="s">
        <v>61</v>
      </c>
      <c r="B61" s="37"/>
      <c r="C61" s="36"/>
    </row>
    <row r="62" spans="1:3" ht="31.5" customHeight="1">
      <c r="A62" s="9" t="s">
        <v>62</v>
      </c>
      <c r="B62" s="37">
        <v>8783.3</v>
      </c>
      <c r="C62" s="36">
        <v>1.128</v>
      </c>
    </row>
    <row r="63" spans="1:3" ht="18" customHeight="1">
      <c r="A63" s="9" t="s">
        <v>63</v>
      </c>
      <c r="B63" s="30"/>
      <c r="C63" s="36"/>
    </row>
    <row r="64" spans="1:3" ht="18" customHeight="1">
      <c r="A64" s="9" t="s">
        <v>64</v>
      </c>
      <c r="B64" s="37">
        <v>5496.5</v>
      </c>
      <c r="C64" s="36">
        <v>0.979</v>
      </c>
    </row>
    <row r="65" spans="1:3" ht="18" customHeight="1">
      <c r="A65" s="9" t="s">
        <v>65</v>
      </c>
      <c r="B65" s="39">
        <f>516.937+5.2897+107.8089+114.4406+23.6099+0.0071</f>
        <v>768.0932000000001</v>
      </c>
      <c r="C65" s="36">
        <v>0.942</v>
      </c>
    </row>
    <row r="66" spans="1:3" ht="18" customHeight="1">
      <c r="A66" s="9" t="s">
        <v>66</v>
      </c>
      <c r="B66" s="37"/>
      <c r="C66" s="36"/>
    </row>
    <row r="67" spans="1:3" ht="18" customHeight="1">
      <c r="A67" s="9" t="s">
        <v>67</v>
      </c>
      <c r="B67" s="11">
        <v>1705.8</v>
      </c>
      <c r="C67" s="36">
        <v>1.072</v>
      </c>
    </row>
    <row r="68" spans="1:3" ht="18" customHeight="1">
      <c r="A68" s="9" t="s">
        <v>68</v>
      </c>
      <c r="B68" s="11">
        <v>2591.9</v>
      </c>
      <c r="C68" s="36">
        <v>0.955</v>
      </c>
    </row>
    <row r="69" spans="1:3" ht="18" customHeight="1">
      <c r="A69" s="9" t="s">
        <v>69</v>
      </c>
      <c r="B69" s="11">
        <v>2938.2</v>
      </c>
      <c r="C69" s="36">
        <v>1.551</v>
      </c>
    </row>
    <row r="70" spans="1:3" ht="18" customHeight="1">
      <c r="A70" s="9" t="s">
        <v>70</v>
      </c>
      <c r="B70" s="11">
        <v>24.5</v>
      </c>
      <c r="C70" s="21" t="s">
        <v>71</v>
      </c>
    </row>
    <row r="71" spans="1:3" ht="18" customHeight="1">
      <c r="A71" s="9" t="s">
        <v>72</v>
      </c>
      <c r="B71" s="11">
        <v>733.4</v>
      </c>
      <c r="C71" s="36">
        <v>0.994</v>
      </c>
    </row>
    <row r="72" spans="1:3" ht="18" customHeight="1">
      <c r="A72" s="9" t="s">
        <v>15</v>
      </c>
      <c r="B72" s="11"/>
      <c r="C72" s="36"/>
    </row>
    <row r="73" spans="1:3" ht="18" customHeight="1">
      <c r="A73" s="9" t="s">
        <v>73</v>
      </c>
      <c r="B73" s="11">
        <v>83</v>
      </c>
      <c r="C73" s="36">
        <v>1.104</v>
      </c>
    </row>
    <row r="74" spans="1:3" ht="18" customHeight="1">
      <c r="A74" s="9" t="s">
        <v>74</v>
      </c>
      <c r="B74" s="11">
        <v>535.9</v>
      </c>
      <c r="C74" s="36">
        <v>0.999</v>
      </c>
    </row>
    <row r="75" spans="1:3" ht="18" customHeight="1">
      <c r="A75" s="9" t="s">
        <v>75</v>
      </c>
      <c r="B75" s="11">
        <v>107.6</v>
      </c>
      <c r="C75" s="36">
        <v>0.891</v>
      </c>
    </row>
    <row r="76" spans="1:3" ht="18" customHeight="1">
      <c r="A76" s="9" t="s">
        <v>76</v>
      </c>
      <c r="B76" s="11">
        <v>6.9</v>
      </c>
      <c r="C76" s="36">
        <v>1.231</v>
      </c>
    </row>
    <row r="77" spans="1:3" ht="33" customHeight="1">
      <c r="A77" s="9" t="s">
        <v>77</v>
      </c>
      <c r="B77" s="39">
        <f>SUM(B79:B82)</f>
        <v>592.134</v>
      </c>
      <c r="C77" s="40">
        <f>B77/(B79/C79+B80/C80+B81/C81+B82/C82)</f>
        <v>0.9066485800419667</v>
      </c>
    </row>
    <row r="78" spans="1:3" ht="13.5">
      <c r="A78" s="9" t="s">
        <v>15</v>
      </c>
      <c r="B78" s="30"/>
      <c r="C78" s="36"/>
    </row>
    <row r="79" spans="1:3" ht="18.75" customHeight="1">
      <c r="A79" s="9" t="s">
        <v>78</v>
      </c>
      <c r="B79" s="37">
        <v>93.6</v>
      </c>
      <c r="C79" s="36">
        <v>0.852</v>
      </c>
    </row>
    <row r="80" spans="1:3" ht="18.75" customHeight="1">
      <c r="A80" s="9" t="s">
        <v>79</v>
      </c>
      <c r="B80" s="37">
        <v>484.3</v>
      </c>
      <c r="C80" s="36">
        <v>0.908</v>
      </c>
    </row>
    <row r="81" spans="1:3" ht="18.75" customHeight="1">
      <c r="A81" s="9" t="s">
        <v>80</v>
      </c>
      <c r="B81" s="37">
        <v>7.628</v>
      </c>
      <c r="C81" s="36">
        <f>B81/7.819</f>
        <v>0.9755723238265763</v>
      </c>
    </row>
    <row r="82" spans="1:3" ht="18.75" customHeight="1">
      <c r="A82" s="9" t="s">
        <v>81</v>
      </c>
      <c r="B82" s="37">
        <v>6.606</v>
      </c>
      <c r="C82" s="36">
        <f>B82/2.0538</f>
        <v>3.2164767747589833</v>
      </c>
    </row>
    <row r="83" spans="1:3" ht="18.75" customHeight="1">
      <c r="A83" s="9" t="s">
        <v>82</v>
      </c>
      <c r="B83" s="37">
        <v>46.721</v>
      </c>
      <c r="C83" s="36">
        <v>0.77</v>
      </c>
    </row>
    <row r="84" spans="1:3" ht="23.25" customHeight="1">
      <c r="A84" s="6" t="s">
        <v>83</v>
      </c>
      <c r="B84" s="21"/>
      <c r="C84" s="21"/>
    </row>
    <row r="85" spans="1:3" ht="18.75" customHeight="1">
      <c r="A85" s="9" t="s">
        <v>84</v>
      </c>
      <c r="B85" s="37">
        <v>3487.858</v>
      </c>
      <c r="C85" s="36">
        <f>B85/3014.738</f>
        <v>1.1569356939143636</v>
      </c>
    </row>
    <row r="86" spans="1:3" ht="13.5">
      <c r="A86" s="9" t="s">
        <v>15</v>
      </c>
      <c r="B86" s="30"/>
      <c r="C86" s="36"/>
    </row>
    <row r="87" spans="1:3" ht="20.25" customHeight="1">
      <c r="A87" s="9" t="s">
        <v>85</v>
      </c>
      <c r="B87" s="39">
        <f>516.937+5.3+107.8+114.44+23.609+0.07+99.465-1.081+3.84+19.792+4.223+2.915+26.896+8.863</f>
        <v>933.069</v>
      </c>
      <c r="C87" s="41">
        <f>B87/(540.762+6.074+119.671+126.377+27.737-0.03+129.982+1.218+0.86+32.569+16.208+27.576+6.438)</f>
        <v>0.9011311111583268</v>
      </c>
    </row>
    <row r="88" spans="1:3" ht="17.25" customHeight="1">
      <c r="A88" s="9" t="s">
        <v>86</v>
      </c>
      <c r="B88" s="11">
        <v>3756.2</v>
      </c>
      <c r="C88" s="40">
        <f>B88/3043.877</f>
        <v>1.2340183259704647</v>
      </c>
    </row>
    <row r="89" spans="1:3" ht="13.5">
      <c r="A89" s="9" t="s">
        <v>87</v>
      </c>
      <c r="B89" s="30"/>
      <c r="C89" s="36"/>
    </row>
    <row r="90" spans="1:3" ht="19.5" customHeight="1">
      <c r="A90" s="42" t="s">
        <v>88</v>
      </c>
      <c r="B90" s="30">
        <v>285.3</v>
      </c>
      <c r="C90" s="36">
        <f>B90/265.641</f>
        <v>1.074005895174314</v>
      </c>
    </row>
    <row r="91" spans="1:3" ht="28.5">
      <c r="A91" s="42" t="s">
        <v>89</v>
      </c>
      <c r="B91" s="30">
        <v>522.5</v>
      </c>
      <c r="C91" s="36">
        <f>B91/292.836</f>
        <v>1.7842751574259994</v>
      </c>
    </row>
    <row r="92" spans="1:3" ht="19.5" customHeight="1">
      <c r="A92" s="42" t="s">
        <v>90</v>
      </c>
      <c r="B92" s="30">
        <v>227.7</v>
      </c>
      <c r="C92" s="36">
        <f>B92/124.682</f>
        <v>1.8262459697470363</v>
      </c>
    </row>
    <row r="93" spans="1:3" ht="19.5" customHeight="1">
      <c r="A93" s="42" t="s">
        <v>91</v>
      </c>
      <c r="B93" s="30">
        <v>2349.3</v>
      </c>
      <c r="C93" s="36">
        <f>B93/2019.327</f>
        <v>1.1634074124696</v>
      </c>
    </row>
    <row r="94" spans="1:3" ht="19.5" customHeight="1">
      <c r="A94" s="42" t="s">
        <v>92</v>
      </c>
      <c r="B94" s="30">
        <v>91.6</v>
      </c>
      <c r="C94" s="36">
        <f>B94/90.275</f>
        <v>1.0146773746884519</v>
      </c>
    </row>
    <row r="95" spans="1:3" ht="19.5" customHeight="1">
      <c r="A95" s="42" t="s">
        <v>93</v>
      </c>
      <c r="B95" s="30">
        <v>176.3</v>
      </c>
      <c r="C95" s="36">
        <f>B95/150.526</f>
        <v>1.1712262333417482</v>
      </c>
    </row>
    <row r="96" spans="1:3" ht="19.5" customHeight="1">
      <c r="A96" s="42" t="s">
        <v>94</v>
      </c>
      <c r="B96" s="37">
        <v>0.307</v>
      </c>
      <c r="C96" s="36">
        <f>B96/0.7039</f>
        <v>0.43614149737178576</v>
      </c>
    </row>
    <row r="97" spans="1:3" ht="13.5">
      <c r="A97" s="42" t="s">
        <v>95</v>
      </c>
      <c r="B97" s="30">
        <v>93.6</v>
      </c>
      <c r="C97" s="36">
        <f>B97/90.567</f>
        <v>1.0334890191791712</v>
      </c>
    </row>
    <row r="98" spans="1:3" ht="19.5" customHeight="1">
      <c r="A98" s="9" t="s">
        <v>96</v>
      </c>
      <c r="B98" s="43">
        <f>B88-B90-B91-B92-B93-B94-B95-B96-B97</f>
        <v>9.592999999999606</v>
      </c>
      <c r="C98" s="8" t="s">
        <v>97</v>
      </c>
    </row>
    <row r="99" spans="1:3" ht="21.75" customHeight="1">
      <c r="A99" s="6" t="s">
        <v>98</v>
      </c>
      <c r="B99" s="21"/>
      <c r="C99" s="21"/>
    </row>
    <row r="100" spans="1:3" ht="33.75" customHeight="1">
      <c r="A100" s="22" t="s">
        <v>99</v>
      </c>
      <c r="B100" s="32">
        <v>82152</v>
      </c>
      <c r="C100" s="40">
        <v>0.987</v>
      </c>
    </row>
    <row r="101" spans="1:3" ht="17.25" customHeight="1">
      <c r="A101" s="22" t="s">
        <v>100</v>
      </c>
      <c r="B101" s="21"/>
      <c r="C101" s="21"/>
    </row>
    <row r="102" spans="1:3" ht="30.75" customHeight="1">
      <c r="A102" s="9" t="s">
        <v>101</v>
      </c>
      <c r="B102" s="33">
        <v>797</v>
      </c>
      <c r="C102" s="40">
        <v>1.04</v>
      </c>
    </row>
    <row r="103" spans="1:3" ht="20.25" customHeight="1">
      <c r="A103" s="9" t="s">
        <v>18</v>
      </c>
      <c r="B103" s="33">
        <v>10199</v>
      </c>
      <c r="C103" s="40">
        <v>0.998</v>
      </c>
    </row>
    <row r="104" spans="1:3" ht="30.75" customHeight="1">
      <c r="A104" s="9" t="s">
        <v>17</v>
      </c>
      <c r="B104" s="33">
        <v>3333</v>
      </c>
      <c r="C104" s="40">
        <v>0.978</v>
      </c>
    </row>
    <row r="105" spans="1:3" ht="45" customHeight="1">
      <c r="A105" s="9" t="s">
        <v>16</v>
      </c>
      <c r="B105" s="33">
        <v>1029</v>
      </c>
      <c r="C105" s="40">
        <v>1.016</v>
      </c>
    </row>
    <row r="106" spans="1:3" ht="18.75" customHeight="1">
      <c r="A106" s="9" t="s">
        <v>102</v>
      </c>
      <c r="B106" s="33">
        <v>1897</v>
      </c>
      <c r="C106" s="40">
        <v>0.706</v>
      </c>
    </row>
    <row r="107" spans="1:3" ht="18.75" customHeight="1">
      <c r="A107" s="9" t="s">
        <v>103</v>
      </c>
      <c r="B107" s="33">
        <v>8277</v>
      </c>
      <c r="C107" s="40">
        <v>1.026</v>
      </c>
    </row>
    <row r="108" spans="1:3" ht="18.75" customHeight="1">
      <c r="A108" s="9" t="s">
        <v>104</v>
      </c>
      <c r="B108" s="33">
        <v>5496</v>
      </c>
      <c r="C108" s="40">
        <v>0.982</v>
      </c>
    </row>
    <row r="109" spans="1:3" ht="13.5">
      <c r="A109" s="9" t="s">
        <v>105</v>
      </c>
      <c r="B109" s="33">
        <v>773</v>
      </c>
      <c r="C109" s="40">
        <v>0.817</v>
      </c>
    </row>
    <row r="110" spans="1:3" ht="18" customHeight="1">
      <c r="A110" s="9" t="s">
        <v>106</v>
      </c>
      <c r="B110" s="33">
        <v>2957</v>
      </c>
      <c r="C110" s="40">
        <v>0.989</v>
      </c>
    </row>
    <row r="111" spans="1:3" ht="18" customHeight="1">
      <c r="A111" s="9" t="s">
        <v>107</v>
      </c>
      <c r="B111" s="33">
        <v>3121</v>
      </c>
      <c r="C111" s="40">
        <v>0.963</v>
      </c>
    </row>
    <row r="112" spans="1:3" ht="33" customHeight="1">
      <c r="A112" s="9" t="s">
        <v>108</v>
      </c>
      <c r="B112" s="33">
        <v>1057</v>
      </c>
      <c r="C112" s="40">
        <v>1.011</v>
      </c>
    </row>
    <row r="113" spans="1:3" ht="30.75" customHeight="1">
      <c r="A113" s="9" t="s">
        <v>109</v>
      </c>
      <c r="B113" s="33">
        <v>1118</v>
      </c>
      <c r="C113" s="40">
        <v>0.898</v>
      </c>
    </row>
    <row r="114" spans="1:3" ht="33.75" customHeight="1">
      <c r="A114" s="9" t="s">
        <v>110</v>
      </c>
      <c r="B114" s="33">
        <v>1855</v>
      </c>
      <c r="C114" s="40">
        <v>0.998</v>
      </c>
    </row>
    <row r="115" spans="1:3" ht="27">
      <c r="A115" s="9" t="s">
        <v>111</v>
      </c>
      <c r="B115" s="33">
        <v>11043</v>
      </c>
      <c r="C115" s="40">
        <v>1.016</v>
      </c>
    </row>
    <row r="116" spans="1:3" ht="18.75" customHeight="1">
      <c r="A116" s="9" t="s">
        <v>91</v>
      </c>
      <c r="B116" s="33">
        <v>15215</v>
      </c>
      <c r="C116" s="40">
        <v>0.993</v>
      </c>
    </row>
    <row r="117" spans="1:3" ht="29.25" customHeight="1">
      <c r="A117" s="9" t="s">
        <v>112</v>
      </c>
      <c r="B117" s="33">
        <v>11476</v>
      </c>
      <c r="C117" s="40">
        <v>1.008</v>
      </c>
    </row>
    <row r="118" spans="1:3" ht="31.5" customHeight="1">
      <c r="A118" s="9" t="s">
        <v>113</v>
      </c>
      <c r="B118" s="33">
        <v>2040</v>
      </c>
      <c r="C118" s="40">
        <v>0.979</v>
      </c>
    </row>
    <row r="119" spans="1:3" ht="21.75" customHeight="1">
      <c r="A119" s="9" t="s">
        <v>114</v>
      </c>
      <c r="B119" s="33">
        <v>450</v>
      </c>
      <c r="C119" s="40">
        <v>0.901</v>
      </c>
    </row>
    <row r="120" spans="1:3" ht="13.5">
      <c r="A120" s="22" t="s">
        <v>115</v>
      </c>
      <c r="B120" s="32">
        <v>5709</v>
      </c>
      <c r="C120" s="32" t="s">
        <v>116</v>
      </c>
    </row>
    <row r="121" spans="1:3" ht="32.25" customHeight="1">
      <c r="A121" s="51" t="s">
        <v>117</v>
      </c>
      <c r="B121" s="52" t="s">
        <v>118</v>
      </c>
      <c r="C121" s="52"/>
    </row>
    <row r="122" spans="1:3" ht="20.25" customHeight="1">
      <c r="A122" s="51"/>
      <c r="B122" s="44">
        <v>106.123</v>
      </c>
      <c r="C122" s="45">
        <v>0.998</v>
      </c>
    </row>
    <row r="123" spans="1:3" ht="18.75" customHeight="1">
      <c r="A123" s="6" t="s">
        <v>119</v>
      </c>
      <c r="B123" s="21"/>
      <c r="C123" s="21"/>
    </row>
    <row r="124" spans="1:3" ht="45" customHeight="1">
      <c r="A124" s="22" t="s">
        <v>120</v>
      </c>
      <c r="B124" s="33">
        <v>36478</v>
      </c>
      <c r="C124" s="45">
        <v>108.2</v>
      </c>
    </row>
    <row r="125" spans="1:3" ht="18" customHeight="1">
      <c r="A125" s="22" t="s">
        <v>121</v>
      </c>
      <c r="B125" s="21"/>
      <c r="C125" s="45"/>
    </row>
    <row r="126" spans="1:3" ht="30" customHeight="1">
      <c r="A126" s="9" t="s">
        <v>101</v>
      </c>
      <c r="B126" s="33">
        <v>36478</v>
      </c>
      <c r="C126" s="45">
        <v>1.082</v>
      </c>
    </row>
    <row r="127" spans="1:3" ht="20.25" customHeight="1">
      <c r="A127" s="9" t="s">
        <v>18</v>
      </c>
      <c r="B127" s="33">
        <v>38809</v>
      </c>
      <c r="C127" s="45">
        <v>1.03</v>
      </c>
    </row>
    <row r="128" spans="1:3" ht="35.25" customHeight="1">
      <c r="A128" s="9" t="s">
        <v>17</v>
      </c>
      <c r="B128" s="33">
        <v>36522</v>
      </c>
      <c r="C128" s="45">
        <v>1.045</v>
      </c>
    </row>
    <row r="129" spans="1:3" ht="49.5" customHeight="1">
      <c r="A129" s="9" t="s">
        <v>16</v>
      </c>
      <c r="B129" s="33">
        <v>26626</v>
      </c>
      <c r="C129" s="45">
        <v>1.031</v>
      </c>
    </row>
    <row r="130" spans="1:3" ht="18.75" customHeight="1">
      <c r="A130" s="9" t="s">
        <v>102</v>
      </c>
      <c r="B130" s="33">
        <v>36452</v>
      </c>
      <c r="C130" s="45">
        <v>1.249</v>
      </c>
    </row>
    <row r="131" spans="1:3" ht="18.75" customHeight="1">
      <c r="A131" s="9" t="s">
        <v>103</v>
      </c>
      <c r="B131" s="33">
        <v>33712</v>
      </c>
      <c r="C131" s="45">
        <v>1.094</v>
      </c>
    </row>
    <row r="132" spans="1:3" ht="18.75" customHeight="1">
      <c r="A132" s="9" t="s">
        <v>104</v>
      </c>
      <c r="B132" s="33">
        <v>37683</v>
      </c>
      <c r="C132" s="45">
        <v>1.084</v>
      </c>
    </row>
    <row r="133" spans="1:3" ht="13.5">
      <c r="A133" s="9" t="s">
        <v>122</v>
      </c>
      <c r="B133" s="33">
        <v>23362</v>
      </c>
      <c r="C133" s="45">
        <v>0.89</v>
      </c>
    </row>
    <row r="134" spans="1:3" ht="21" customHeight="1">
      <c r="A134" s="9" t="s">
        <v>106</v>
      </c>
      <c r="B134" s="33">
        <v>36076</v>
      </c>
      <c r="C134" s="45">
        <v>1.052</v>
      </c>
    </row>
    <row r="135" spans="1:3" ht="21" customHeight="1">
      <c r="A135" s="9" t="s">
        <v>107</v>
      </c>
      <c r="B135" s="33">
        <v>53538</v>
      </c>
      <c r="C135" s="45">
        <v>1.102</v>
      </c>
    </row>
    <row r="136" spans="1:3" ht="27">
      <c r="A136" s="9" t="s">
        <v>108</v>
      </c>
      <c r="B136" s="33">
        <v>25228</v>
      </c>
      <c r="C136" s="45">
        <v>1.052</v>
      </c>
    </row>
    <row r="137" spans="1:3" ht="27">
      <c r="A137" s="9" t="s">
        <v>109</v>
      </c>
      <c r="B137" s="33">
        <v>43083</v>
      </c>
      <c r="C137" s="45">
        <v>1.118</v>
      </c>
    </row>
    <row r="138" spans="1:3" ht="27">
      <c r="A138" s="9" t="s">
        <v>110</v>
      </c>
      <c r="B138" s="33">
        <v>25846</v>
      </c>
      <c r="C138" s="45">
        <v>1.062</v>
      </c>
    </row>
    <row r="139" spans="1:3" ht="27">
      <c r="A139" s="9" t="s">
        <v>111</v>
      </c>
      <c r="B139" s="33">
        <v>42952</v>
      </c>
      <c r="C139" s="45">
        <v>1.076</v>
      </c>
    </row>
    <row r="140" spans="1:3" ht="18" customHeight="1">
      <c r="A140" s="9" t="s">
        <v>91</v>
      </c>
      <c r="B140" s="33">
        <v>31746</v>
      </c>
      <c r="C140" s="45">
        <v>1.104</v>
      </c>
    </row>
    <row r="141" spans="1:3" ht="33" customHeight="1">
      <c r="A141" s="9" t="s">
        <v>112</v>
      </c>
      <c r="B141" s="33">
        <v>33939</v>
      </c>
      <c r="C141" s="45">
        <v>1.124</v>
      </c>
    </row>
    <row r="142" spans="1:3" ht="31.5" customHeight="1">
      <c r="A142" s="9" t="s">
        <v>113</v>
      </c>
      <c r="B142" s="33">
        <v>28720</v>
      </c>
      <c r="C142" s="45">
        <v>1.045</v>
      </c>
    </row>
    <row r="143" spans="1:3" ht="21.75" customHeight="1">
      <c r="A143" s="9" t="s">
        <v>114</v>
      </c>
      <c r="B143" s="33">
        <v>28791</v>
      </c>
      <c r="C143" s="45">
        <v>1.048</v>
      </c>
    </row>
    <row r="144" spans="1:3" ht="31.5" customHeight="1">
      <c r="A144" s="51" t="s">
        <v>123</v>
      </c>
      <c r="B144" s="52" t="s">
        <v>118</v>
      </c>
      <c r="C144" s="52"/>
    </row>
    <row r="145" spans="1:3" s="46" customFormat="1" ht="13.5">
      <c r="A145" s="51"/>
      <c r="B145" s="20">
        <v>15291.8</v>
      </c>
      <c r="C145" s="45">
        <v>1.0590000000000002</v>
      </c>
    </row>
    <row r="146" spans="1:3" ht="58.5" customHeight="1">
      <c r="A146" s="22" t="s">
        <v>124</v>
      </c>
      <c r="B146" s="21"/>
      <c r="C146" s="47">
        <v>1.025</v>
      </c>
    </row>
    <row r="147" spans="1:3" ht="18.75" customHeight="1">
      <c r="A147" s="21" t="s">
        <v>125</v>
      </c>
      <c r="B147" s="21"/>
      <c r="C147" s="47">
        <v>1.0170000000000001</v>
      </c>
    </row>
    <row r="148" spans="1:3" ht="18.75" customHeight="1">
      <c r="A148" s="21" t="s">
        <v>126</v>
      </c>
      <c r="B148" s="21"/>
      <c r="C148" s="47">
        <v>1.038</v>
      </c>
    </row>
    <row r="149" spans="1:3" ht="18.75" customHeight="1">
      <c r="A149" s="21" t="s">
        <v>127</v>
      </c>
      <c r="B149" s="21"/>
      <c r="C149" s="47">
        <v>1.0190000000000001</v>
      </c>
    </row>
    <row r="150" spans="1:3" ht="45" customHeight="1">
      <c r="A150" s="9" t="s">
        <v>128</v>
      </c>
      <c r="B150" s="21"/>
      <c r="C150" s="47">
        <v>1.028</v>
      </c>
    </row>
    <row r="151" spans="1:3" ht="47.25" customHeight="1">
      <c r="A151" s="22" t="s">
        <v>129</v>
      </c>
      <c r="B151" s="52" t="s">
        <v>130</v>
      </c>
      <c r="C151" s="52"/>
    </row>
    <row r="152" spans="1:3" ht="18.75" customHeight="1">
      <c r="A152" s="9" t="s">
        <v>131</v>
      </c>
      <c r="B152" s="33">
        <v>10722</v>
      </c>
      <c r="C152" s="36">
        <v>1.035</v>
      </c>
    </row>
    <row r="153" spans="1:3" ht="18.75" customHeight="1">
      <c r="A153" s="9" t="s">
        <v>15</v>
      </c>
      <c r="B153" s="33"/>
      <c r="C153" s="36"/>
    </row>
    <row r="154" spans="1:3" ht="18.75" customHeight="1">
      <c r="A154" s="9" t="s">
        <v>132</v>
      </c>
      <c r="B154" s="33">
        <v>11480</v>
      </c>
      <c r="C154" s="36">
        <v>1.032</v>
      </c>
    </row>
    <row r="155" spans="1:3" ht="18.75" customHeight="1">
      <c r="A155" s="9" t="s">
        <v>133</v>
      </c>
      <c r="B155" s="33">
        <v>8872</v>
      </c>
      <c r="C155" s="36">
        <v>1.031</v>
      </c>
    </row>
    <row r="156" spans="1:3" ht="18.75" customHeight="1">
      <c r="A156" s="9" t="s">
        <v>134</v>
      </c>
      <c r="B156" s="33">
        <v>10851</v>
      </c>
      <c r="C156" s="36">
        <v>1.052</v>
      </c>
    </row>
    <row r="157" spans="1:3" ht="15" customHeight="1">
      <c r="A157" s="6" t="s">
        <v>135</v>
      </c>
      <c r="B157" s="21"/>
      <c r="C157" s="21"/>
    </row>
    <row r="158" spans="1:3" ht="33.75" customHeight="1">
      <c r="A158" s="9" t="s">
        <v>148</v>
      </c>
      <c r="B158" s="32">
        <v>308.838</v>
      </c>
      <c r="C158" s="8">
        <f>B158/311.625</f>
        <v>0.9910565583634177</v>
      </c>
    </row>
    <row r="159" spans="1:3" ht="33.75">
      <c r="A159" s="22" t="s">
        <v>136</v>
      </c>
      <c r="B159" s="33">
        <v>1007</v>
      </c>
      <c r="C159" s="8">
        <v>0.908</v>
      </c>
    </row>
    <row r="160" spans="1:3" ht="27" hidden="1">
      <c r="A160" s="22" t="s">
        <v>137</v>
      </c>
      <c r="B160" s="33"/>
      <c r="C160" s="8"/>
    </row>
    <row r="161" spans="1:3" ht="17.25" customHeight="1">
      <c r="A161" s="22" t="s">
        <v>138</v>
      </c>
      <c r="B161" s="33">
        <v>2106</v>
      </c>
      <c r="C161" s="8">
        <v>0.981</v>
      </c>
    </row>
    <row r="162" spans="1:3" ht="27">
      <c r="A162" s="22" t="s">
        <v>139</v>
      </c>
      <c r="B162" s="33">
        <v>-1099</v>
      </c>
      <c r="C162" s="8" t="s">
        <v>140</v>
      </c>
    </row>
    <row r="163" spans="1:3" ht="15" customHeight="1">
      <c r="A163" s="22" t="s">
        <v>141</v>
      </c>
      <c r="B163" s="21"/>
      <c r="C163" s="8"/>
    </row>
    <row r="164" spans="1:3" ht="15" customHeight="1">
      <c r="A164" s="22" t="s">
        <v>142</v>
      </c>
      <c r="B164" s="21"/>
      <c r="C164" s="8"/>
    </row>
    <row r="165" spans="1:3" ht="15" customHeight="1">
      <c r="A165" s="9" t="s">
        <v>143</v>
      </c>
      <c r="B165" s="33">
        <v>1694</v>
      </c>
      <c r="C165" s="8">
        <v>0.581</v>
      </c>
    </row>
    <row r="166" spans="1:3" ht="15" customHeight="1">
      <c r="A166" s="9" t="s">
        <v>144</v>
      </c>
      <c r="B166" s="33">
        <v>2457</v>
      </c>
      <c r="C166" s="8">
        <v>0.8270000000000001</v>
      </c>
    </row>
    <row r="167" spans="1:3" ht="15" customHeight="1">
      <c r="A167" s="9" t="s">
        <v>145</v>
      </c>
      <c r="B167" s="33">
        <f>B165-B166</f>
        <v>-763</v>
      </c>
      <c r="C167" s="8"/>
    </row>
    <row r="168" spans="1:3" ht="15" customHeight="1">
      <c r="A168" s="9"/>
      <c r="B168" s="21"/>
      <c r="C168" s="8"/>
    </row>
    <row r="169" spans="1:3" ht="13.5">
      <c r="A169" s="22" t="s">
        <v>146</v>
      </c>
      <c r="B169" s="33">
        <v>273</v>
      </c>
      <c r="C169" s="8">
        <v>0.752</v>
      </c>
    </row>
    <row r="170" spans="1:3" ht="13.5">
      <c r="A170" s="22" t="s">
        <v>147</v>
      </c>
      <c r="B170" s="33">
        <v>300</v>
      </c>
      <c r="C170" s="8">
        <v>0.723</v>
      </c>
    </row>
    <row r="172" ht="13.5">
      <c r="A172" s="48"/>
    </row>
    <row r="173" ht="13.5">
      <c r="A173" s="48"/>
    </row>
    <row r="174" ht="13.5">
      <c r="A174" s="48"/>
    </row>
    <row r="175" ht="13.5">
      <c r="A175" s="48"/>
    </row>
    <row r="176" ht="13.5">
      <c r="A176" s="48"/>
    </row>
    <row r="177" ht="13.5">
      <c r="A177" s="48"/>
    </row>
    <row r="178" ht="13.5">
      <c r="A178" s="48"/>
    </row>
    <row r="179" ht="13.5">
      <c r="A179" s="48"/>
    </row>
    <row r="180" ht="13.5">
      <c r="A180" s="48"/>
    </row>
    <row r="181" ht="13.5">
      <c r="A181" s="48"/>
    </row>
    <row r="182" ht="13.5">
      <c r="A182" s="48"/>
    </row>
    <row r="183" ht="13.5">
      <c r="A183" s="48"/>
    </row>
    <row r="184" ht="13.5">
      <c r="A184" s="48"/>
    </row>
    <row r="185" ht="13.5">
      <c r="A185" s="48"/>
    </row>
    <row r="186" ht="13.5">
      <c r="A186" s="48"/>
    </row>
    <row r="187" ht="13.5">
      <c r="A187" s="48"/>
    </row>
    <row r="188" ht="13.5">
      <c r="A188" s="48"/>
    </row>
    <row r="189" ht="13.5">
      <c r="A189" s="48"/>
    </row>
    <row r="190" ht="13.5">
      <c r="A190" s="48"/>
    </row>
    <row r="191" ht="13.5">
      <c r="A191" s="48"/>
    </row>
    <row r="192" ht="13.5">
      <c r="A192" s="48"/>
    </row>
    <row r="193" ht="13.5">
      <c r="A193" s="48"/>
    </row>
    <row r="194" ht="13.5">
      <c r="A194" s="48"/>
    </row>
    <row r="195" ht="13.5">
      <c r="A195" s="48"/>
    </row>
    <row r="196" ht="13.5">
      <c r="A196" s="48"/>
    </row>
    <row r="197" ht="13.5">
      <c r="A197" s="48"/>
    </row>
    <row r="198" ht="13.5">
      <c r="A198" s="48"/>
    </row>
    <row r="199" ht="13.5">
      <c r="A199" s="48"/>
    </row>
    <row r="200" ht="13.5">
      <c r="A200" s="48"/>
    </row>
    <row r="201" ht="13.5">
      <c r="A201" s="48"/>
    </row>
    <row r="202" ht="13.5">
      <c r="A202" s="48"/>
    </row>
    <row r="203" ht="13.5">
      <c r="A203" s="48"/>
    </row>
    <row r="204" ht="13.5">
      <c r="A204" s="48"/>
    </row>
    <row r="205" ht="13.5">
      <c r="A205" s="48"/>
    </row>
    <row r="206" ht="13.5">
      <c r="A206" s="48"/>
    </row>
    <row r="207" ht="13.5">
      <c r="A207" s="48"/>
    </row>
    <row r="208" ht="13.5">
      <c r="A208" s="48"/>
    </row>
    <row r="209" ht="13.5">
      <c r="A209" s="48"/>
    </row>
    <row r="210" ht="13.5">
      <c r="A210" s="48"/>
    </row>
    <row r="211" ht="13.5">
      <c r="A211" s="48"/>
    </row>
    <row r="212" ht="13.5">
      <c r="A212" s="48"/>
    </row>
    <row r="213" ht="13.5">
      <c r="A213" s="48"/>
    </row>
    <row r="214" ht="13.5">
      <c r="A214" s="48"/>
    </row>
    <row r="215" ht="13.5">
      <c r="A215" s="48"/>
    </row>
    <row r="216" ht="13.5">
      <c r="A216" s="48"/>
    </row>
    <row r="217" ht="13.5">
      <c r="A217" s="48"/>
    </row>
    <row r="218" ht="13.5">
      <c r="A218" s="48"/>
    </row>
    <row r="219" ht="13.5">
      <c r="A219" s="48"/>
    </row>
    <row r="220" ht="13.5">
      <c r="A220" s="48"/>
    </row>
    <row r="221" ht="13.5">
      <c r="A221" s="48"/>
    </row>
    <row r="222" ht="13.5">
      <c r="A222" s="48"/>
    </row>
    <row r="223" ht="13.5">
      <c r="A223" s="48"/>
    </row>
    <row r="224" ht="13.5">
      <c r="A224" s="48"/>
    </row>
    <row r="225" ht="13.5">
      <c r="A225" s="48"/>
    </row>
    <row r="226" ht="13.5">
      <c r="A226" s="48"/>
    </row>
    <row r="227" ht="13.5">
      <c r="A227" s="48"/>
    </row>
    <row r="228" ht="13.5">
      <c r="A228" s="48"/>
    </row>
    <row r="229" ht="13.5">
      <c r="A229" s="48"/>
    </row>
    <row r="230" ht="13.5">
      <c r="A230" s="48"/>
    </row>
    <row r="231" ht="13.5">
      <c r="A231" s="48"/>
    </row>
    <row r="232" ht="13.5">
      <c r="A232" s="48"/>
    </row>
    <row r="233" ht="13.5">
      <c r="A233" s="48"/>
    </row>
    <row r="234" ht="13.5">
      <c r="A234" s="48"/>
    </row>
    <row r="235" ht="13.5">
      <c r="A235" s="48"/>
    </row>
    <row r="236" ht="13.5">
      <c r="A236" s="48"/>
    </row>
    <row r="237" ht="13.5">
      <c r="A237" s="48"/>
    </row>
    <row r="238" ht="13.5">
      <c r="A238" s="48"/>
    </row>
    <row r="239" ht="13.5">
      <c r="A239" s="48"/>
    </row>
    <row r="240" ht="13.5">
      <c r="A240" s="48"/>
    </row>
    <row r="241" ht="13.5">
      <c r="A241" s="48"/>
    </row>
    <row r="242" ht="13.5">
      <c r="A242" s="48"/>
    </row>
    <row r="243" ht="13.5">
      <c r="A243" s="48"/>
    </row>
    <row r="244" ht="13.5">
      <c r="A244" s="48"/>
    </row>
    <row r="245" ht="13.5">
      <c r="A245" s="48"/>
    </row>
    <row r="246" ht="13.5">
      <c r="A246" s="48"/>
    </row>
    <row r="247" ht="13.5">
      <c r="A247" s="48"/>
    </row>
    <row r="248" ht="13.5">
      <c r="A248" s="48"/>
    </row>
    <row r="249" ht="13.5">
      <c r="A249" s="48"/>
    </row>
    <row r="250" ht="13.5">
      <c r="A250" s="48"/>
    </row>
    <row r="251" ht="13.5">
      <c r="A251" s="48"/>
    </row>
    <row r="252" ht="13.5">
      <c r="A252" s="48"/>
    </row>
    <row r="253" ht="13.5">
      <c r="A253" s="48"/>
    </row>
    <row r="254" ht="13.5">
      <c r="A254" s="48"/>
    </row>
    <row r="255" ht="13.5">
      <c r="A255" s="48"/>
    </row>
    <row r="256" ht="13.5">
      <c r="A256" s="48"/>
    </row>
    <row r="257" ht="13.5">
      <c r="A257" s="48"/>
    </row>
    <row r="258" ht="13.5">
      <c r="A258" s="48"/>
    </row>
    <row r="259" ht="13.5">
      <c r="A259" s="48"/>
    </row>
    <row r="260" ht="13.5">
      <c r="A260" s="48"/>
    </row>
    <row r="261" ht="13.5">
      <c r="A261" s="48"/>
    </row>
    <row r="262" ht="13.5">
      <c r="A262" s="48"/>
    </row>
    <row r="263" ht="13.5">
      <c r="A263" s="48"/>
    </row>
    <row r="264" ht="13.5">
      <c r="A264" s="48"/>
    </row>
    <row r="265" ht="13.5">
      <c r="A265" s="48"/>
    </row>
    <row r="266" ht="13.5">
      <c r="A266" s="48"/>
    </row>
    <row r="267" ht="13.5">
      <c r="A267" s="48"/>
    </row>
    <row r="268" ht="13.5">
      <c r="A268" s="48"/>
    </row>
    <row r="269" ht="13.5">
      <c r="A269" s="48"/>
    </row>
    <row r="270" ht="13.5">
      <c r="A270" s="48"/>
    </row>
    <row r="271" ht="13.5">
      <c r="A271" s="48"/>
    </row>
    <row r="272" ht="13.5">
      <c r="A272" s="48"/>
    </row>
    <row r="273" ht="13.5">
      <c r="A273" s="48"/>
    </row>
    <row r="274" ht="13.5">
      <c r="A274" s="48"/>
    </row>
    <row r="275" ht="13.5">
      <c r="A275" s="48"/>
    </row>
    <row r="276" ht="13.5">
      <c r="A276" s="48"/>
    </row>
    <row r="277" ht="13.5">
      <c r="A277" s="48"/>
    </row>
    <row r="278" ht="13.5">
      <c r="A278" s="48"/>
    </row>
    <row r="279" ht="13.5">
      <c r="A279" s="48"/>
    </row>
    <row r="280" ht="13.5">
      <c r="A280" s="48"/>
    </row>
    <row r="281" ht="13.5">
      <c r="A281" s="48"/>
    </row>
    <row r="282" ht="13.5">
      <c r="A282" s="48"/>
    </row>
    <row r="283" ht="13.5">
      <c r="A283" s="48"/>
    </row>
    <row r="284" ht="13.5">
      <c r="A284" s="48"/>
    </row>
    <row r="285" ht="13.5">
      <c r="A285" s="48"/>
    </row>
    <row r="286" ht="13.5">
      <c r="A286" s="48"/>
    </row>
    <row r="287" ht="13.5">
      <c r="A287" s="48"/>
    </row>
    <row r="288" ht="13.5">
      <c r="A288" s="48"/>
    </row>
    <row r="289" ht="13.5">
      <c r="A289" s="48"/>
    </row>
    <row r="290" ht="13.5">
      <c r="A290" s="48"/>
    </row>
    <row r="291" ht="13.5">
      <c r="A291" s="48"/>
    </row>
    <row r="292" ht="13.5">
      <c r="A292" s="48"/>
    </row>
    <row r="293" ht="13.5">
      <c r="A293" s="48"/>
    </row>
    <row r="294" ht="13.5">
      <c r="A294" s="48"/>
    </row>
    <row r="295" ht="13.5">
      <c r="A295" s="48"/>
    </row>
    <row r="296" ht="13.5">
      <c r="A296" s="48"/>
    </row>
    <row r="297" ht="13.5">
      <c r="A297" s="48"/>
    </row>
    <row r="298" ht="13.5">
      <c r="A298" s="48"/>
    </row>
  </sheetData>
  <sheetProtection selectLockedCells="1" selectUnlockedCells="1"/>
  <mergeCells count="7">
    <mergeCell ref="A144:A145"/>
    <mergeCell ref="B144:C144"/>
    <mergeCell ref="B151:C151"/>
    <mergeCell ref="A2:C2"/>
    <mergeCell ref="B32:C32"/>
    <mergeCell ref="A121:A122"/>
    <mergeCell ref="B121:C121"/>
  </mergeCells>
  <printOptions/>
  <pageMargins left="1.179861111111111" right="0" top="0.39375" bottom="0.19652777777777777" header="0.5118055555555555" footer="0.5118055555555555"/>
  <pageSetup horizontalDpi="300" verticalDpi="3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modified xsi:type="dcterms:W3CDTF">2020-09-25T06:55:24Z</dcterms:modified>
  <cp:category/>
  <cp:version/>
  <cp:contentType/>
  <cp:contentStatus/>
</cp:coreProperties>
</file>